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5\"/>
    </mc:Choice>
  </mc:AlternateContent>
  <bookViews>
    <workbookView xWindow="0" yWindow="0" windowWidth="19200" windowHeight="5970" tabRatio="852" firstSheet="1" activeTab="45"/>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K100" i="63"/>
  <c r="N100" i="63" s="1"/>
  <c r="J100" i="63"/>
  <c r="M100" i="63" s="1"/>
  <c r="I100" i="63"/>
  <c r="L100" i="63" s="1"/>
  <c r="M99" i="63"/>
  <c r="K99" i="63"/>
  <c r="N99" i="63" s="1"/>
  <c r="J99" i="63"/>
  <c r="I99" i="63"/>
  <c r="L99" i="63" s="1"/>
  <c r="K98" i="63"/>
  <c r="N98" i="63" s="1"/>
  <c r="J98" i="63"/>
  <c r="M98" i="63" s="1"/>
  <c r="I98" i="63"/>
  <c r="L98" i="63" s="1"/>
  <c r="M97" i="63"/>
  <c r="K97" i="63"/>
  <c r="N97" i="63" s="1"/>
  <c r="J97" i="63"/>
  <c r="I97" i="63"/>
  <c r="L97" i="63" s="1"/>
  <c r="K96" i="63"/>
  <c r="N96" i="63" s="1"/>
  <c r="J96" i="63"/>
  <c r="M96" i="63" s="1"/>
  <c r="I96" i="63"/>
  <c r="L96" i="63" s="1"/>
  <c r="M95" i="63"/>
  <c r="K95" i="63"/>
  <c r="N95" i="63" s="1"/>
  <c r="J95" i="63"/>
  <c r="I95" i="63"/>
  <c r="L95" i="63" s="1"/>
  <c r="K94" i="63"/>
  <c r="N94" i="63" s="1"/>
  <c r="J94" i="63"/>
  <c r="M94" i="63" s="1"/>
  <c r="I94" i="63"/>
  <c r="L94" i="63" s="1"/>
  <c r="M93" i="63"/>
  <c r="K93" i="63"/>
  <c r="N93" i="63" s="1"/>
  <c r="J93" i="63"/>
  <c r="I93" i="63"/>
  <c r="L93" i="63" s="1"/>
  <c r="K92" i="63"/>
  <c r="N92" i="63" s="1"/>
  <c r="J92" i="63"/>
  <c r="M92" i="63" s="1"/>
  <c r="I92" i="63"/>
  <c r="L92" i="63" s="1"/>
  <c r="M91" i="63"/>
  <c r="K91" i="63"/>
  <c r="N91" i="63" s="1"/>
  <c r="J91" i="63"/>
  <c r="I91" i="63"/>
  <c r="L91" i="63" s="1"/>
  <c r="K90" i="63"/>
  <c r="N90" i="63" s="1"/>
  <c r="J90" i="63"/>
  <c r="M90" i="63" s="1"/>
  <c r="I90" i="63"/>
  <c r="L90" i="63" s="1"/>
  <c r="M89" i="63"/>
  <c r="K89" i="63"/>
  <c r="N89" i="63" s="1"/>
  <c r="J89" i="63"/>
  <c r="I89" i="63"/>
  <c r="L89" i="63" s="1"/>
  <c r="K88" i="63"/>
  <c r="N88" i="63" s="1"/>
  <c r="J88" i="63"/>
  <c r="M88" i="63" s="1"/>
  <c r="I88" i="63"/>
  <c r="L88" i="63" s="1"/>
  <c r="M87" i="63"/>
  <c r="K87" i="63"/>
  <c r="N87" i="63" s="1"/>
  <c r="J87" i="63"/>
  <c r="I87" i="63"/>
  <c r="L87" i="63" s="1"/>
  <c r="K86" i="63"/>
  <c r="N86" i="63" s="1"/>
  <c r="J86" i="63"/>
  <c r="M86" i="63" s="1"/>
  <c r="I86" i="63"/>
  <c r="L86" i="63" s="1"/>
  <c r="M85" i="63"/>
  <c r="K85" i="63"/>
  <c r="N85" i="63" s="1"/>
  <c r="J85" i="63"/>
  <c r="I85" i="63"/>
  <c r="L85" i="63" s="1"/>
  <c r="K84" i="63"/>
  <c r="N84" i="63" s="1"/>
  <c r="J84" i="63"/>
  <c r="M84" i="63" s="1"/>
  <c r="I84" i="63"/>
  <c r="L84" i="63" s="1"/>
  <c r="M83" i="63"/>
  <c r="K83" i="63"/>
  <c r="N83" i="63" s="1"/>
  <c r="J83" i="63"/>
  <c r="I83" i="63"/>
  <c r="L83" i="63" s="1"/>
  <c r="K82" i="63"/>
  <c r="N82" i="63" s="1"/>
  <c r="J82" i="63"/>
  <c r="M82" i="63" s="1"/>
  <c r="I82" i="63"/>
  <c r="L82" i="63" s="1"/>
  <c r="M81" i="63"/>
  <c r="K81" i="63"/>
  <c r="N81" i="63" s="1"/>
  <c r="J81" i="63"/>
  <c r="I81" i="63"/>
  <c r="L81" i="63" s="1"/>
  <c r="K80" i="63"/>
  <c r="N80" i="63" s="1"/>
  <c r="J80" i="63"/>
  <c r="M80" i="63" s="1"/>
  <c r="I80" i="63"/>
  <c r="L80" i="63" s="1"/>
  <c r="M79" i="63"/>
  <c r="K79" i="63"/>
  <c r="N79" i="63" s="1"/>
  <c r="J79" i="63"/>
  <c r="I79" i="63"/>
  <c r="L79" i="63" s="1"/>
  <c r="K78" i="63"/>
  <c r="N78" i="63" s="1"/>
  <c r="J78" i="63"/>
  <c r="M78" i="63" s="1"/>
  <c r="I78" i="63"/>
  <c r="L78" i="63" s="1"/>
  <c r="M77" i="63"/>
  <c r="K77" i="63"/>
  <c r="N77" i="63" s="1"/>
  <c r="J77" i="63"/>
  <c r="I77" i="63"/>
  <c r="L77" i="63" s="1"/>
  <c r="K76" i="63"/>
  <c r="N76" i="63" s="1"/>
  <c r="J76" i="63"/>
  <c r="M76" i="63" s="1"/>
  <c r="I76" i="63"/>
  <c r="L76" i="63" s="1"/>
  <c r="M75" i="63"/>
  <c r="K75" i="63"/>
  <c r="N75" i="63" s="1"/>
  <c r="J75" i="63"/>
  <c r="I75" i="63"/>
  <c r="L75" i="63" s="1"/>
  <c r="K74" i="63"/>
  <c r="N74" i="63" s="1"/>
  <c r="J74" i="63"/>
  <c r="M74" i="63" s="1"/>
  <c r="I74" i="63"/>
  <c r="L74" i="63" s="1"/>
  <c r="M73" i="63"/>
  <c r="K73" i="63"/>
  <c r="N73" i="63" s="1"/>
  <c r="J73" i="63"/>
  <c r="I73" i="63"/>
  <c r="L73" i="63" s="1"/>
  <c r="K72" i="63"/>
  <c r="N72" i="63" s="1"/>
  <c r="J72" i="63"/>
  <c r="M72" i="63" s="1"/>
  <c r="I72" i="63"/>
  <c r="L72" i="63" s="1"/>
  <c r="M71" i="63"/>
  <c r="K71" i="63"/>
  <c r="N71" i="63" s="1"/>
  <c r="J71" i="63"/>
  <c r="I71" i="63"/>
  <c r="L71" i="63" s="1"/>
  <c r="K70" i="63"/>
  <c r="N70" i="63" s="1"/>
  <c r="J70" i="63"/>
  <c r="M70" i="63" s="1"/>
  <c r="I70" i="63"/>
  <c r="L70" i="63" s="1"/>
  <c r="M69" i="63"/>
  <c r="K69" i="63"/>
  <c r="N69" i="63" s="1"/>
  <c r="J69" i="63"/>
  <c r="I69" i="63"/>
  <c r="L69" i="63" s="1"/>
  <c r="K68" i="63"/>
  <c r="N68" i="63" s="1"/>
  <c r="J68" i="63"/>
  <c r="M68" i="63" s="1"/>
  <c r="I68" i="63"/>
  <c r="L68" i="63" s="1"/>
  <c r="M67" i="63"/>
  <c r="K67" i="63"/>
  <c r="N67" i="63" s="1"/>
  <c r="J67" i="63"/>
  <c r="I67" i="63"/>
  <c r="L67" i="63" s="1"/>
  <c r="K66" i="63"/>
  <c r="N66" i="63" s="1"/>
  <c r="J66" i="63"/>
  <c r="M66" i="63" s="1"/>
  <c r="I66" i="63"/>
  <c r="L66" i="63" s="1"/>
  <c r="M65" i="63"/>
  <c r="K65" i="63"/>
  <c r="N65" i="63" s="1"/>
  <c r="J65" i="63"/>
  <c r="I65" i="63"/>
  <c r="L65" i="63" s="1"/>
  <c r="K64" i="63"/>
  <c r="N64" i="63" s="1"/>
  <c r="J64" i="63"/>
  <c r="M64" i="63" s="1"/>
  <c r="I64" i="63"/>
  <c r="L64" i="63" s="1"/>
  <c r="M63" i="63"/>
  <c r="K63" i="63"/>
  <c r="N63" i="63" s="1"/>
  <c r="J63" i="63"/>
  <c r="I63" i="63"/>
  <c r="L63" i="63" s="1"/>
  <c r="K62" i="63"/>
  <c r="N62" i="63" s="1"/>
  <c r="J62" i="63"/>
  <c r="M62" i="63" s="1"/>
  <c r="I62" i="63"/>
  <c r="L62" i="63" s="1"/>
  <c r="M61" i="63"/>
  <c r="K61" i="63"/>
  <c r="N61" i="63" s="1"/>
  <c r="J61" i="63"/>
  <c r="I61" i="63"/>
  <c r="L61" i="63" s="1"/>
  <c r="K60" i="63"/>
  <c r="N60" i="63" s="1"/>
  <c r="J60" i="63"/>
  <c r="M60" i="63" s="1"/>
  <c r="I60" i="63"/>
  <c r="L60" i="63" s="1"/>
  <c r="M59" i="63"/>
  <c r="K59" i="63"/>
  <c r="N59" i="63" s="1"/>
  <c r="J59" i="63"/>
  <c r="I59" i="63"/>
  <c r="L59" i="63" s="1"/>
  <c r="T58" i="63"/>
  <c r="L58" i="63"/>
  <c r="K58" i="63"/>
  <c r="N58" i="63" s="1"/>
  <c r="J58" i="63"/>
  <c r="M58" i="63" s="1"/>
  <c r="I58" i="63"/>
  <c r="T57" i="63"/>
  <c r="K57" i="63"/>
  <c r="N57" i="63" s="1"/>
  <c r="J57" i="63"/>
  <c r="M57" i="63" s="1"/>
  <c r="I57" i="63"/>
  <c r="L57" i="63" s="1"/>
  <c r="T56" i="63"/>
  <c r="N56" i="63"/>
  <c r="K56" i="63"/>
  <c r="J56" i="63"/>
  <c r="M56" i="63" s="1"/>
  <c r="I56" i="63"/>
  <c r="L56" i="63" s="1"/>
  <c r="T55" i="63"/>
  <c r="M55" i="63"/>
  <c r="K55" i="63"/>
  <c r="N55" i="63" s="1"/>
  <c r="J55" i="63"/>
  <c r="I55" i="63"/>
  <c r="L55" i="63" s="1"/>
  <c r="K54" i="63"/>
  <c r="N54" i="63" s="1"/>
  <c r="J54" i="63"/>
  <c r="M54" i="63" s="1"/>
  <c r="I54" i="63"/>
  <c r="L54" i="63" s="1"/>
  <c r="M53" i="63"/>
  <c r="K53" i="63"/>
  <c r="N53" i="63" s="1"/>
  <c r="J53" i="63"/>
  <c r="I53" i="63"/>
  <c r="L53" i="63" s="1"/>
  <c r="K52" i="63"/>
  <c r="N52" i="63" s="1"/>
  <c r="J52" i="63"/>
  <c r="M52" i="63" s="1"/>
  <c r="I52" i="63"/>
  <c r="L52" i="63" s="1"/>
  <c r="M51" i="63"/>
  <c r="K51" i="63"/>
  <c r="N51" i="63" s="1"/>
  <c r="J51" i="63"/>
  <c r="I51" i="63"/>
  <c r="L51" i="63" s="1"/>
  <c r="K50" i="63"/>
  <c r="N50" i="63" s="1"/>
  <c r="J50" i="63"/>
  <c r="M50" i="63" s="1"/>
  <c r="I50" i="63"/>
  <c r="L50" i="63" s="1"/>
  <c r="M49" i="63"/>
  <c r="L49" i="63"/>
  <c r="K49" i="63"/>
  <c r="N49" i="63" s="1"/>
  <c r="J49" i="63"/>
  <c r="I49" i="63"/>
  <c r="K48" i="63"/>
  <c r="N48" i="63" s="1"/>
  <c r="J48" i="63"/>
  <c r="M48" i="63" s="1"/>
  <c r="I48" i="63"/>
  <c r="L48" i="63" s="1"/>
  <c r="M47" i="63"/>
  <c r="L47" i="63"/>
  <c r="K47" i="63"/>
  <c r="N47" i="63" s="1"/>
  <c r="J47" i="63"/>
  <c r="I47" i="63"/>
  <c r="T46" i="63"/>
  <c r="L46" i="63"/>
  <c r="K46" i="63"/>
  <c r="N46" i="63" s="1"/>
  <c r="J46" i="63"/>
  <c r="M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L34" i="63"/>
  <c r="K34" i="63"/>
  <c r="N34" i="63" s="1"/>
  <c r="J34" i="63"/>
  <c r="I34" i="63"/>
  <c r="T33" i="63"/>
  <c r="L33" i="63"/>
  <c r="K33" i="63"/>
  <c r="N33" i="63" s="1"/>
  <c r="J33" i="63"/>
  <c r="M33" i="63" s="1"/>
  <c r="I33" i="63"/>
  <c r="T32" i="63"/>
  <c r="K32" i="63"/>
  <c r="N32" i="63" s="1"/>
  <c r="J32" i="63"/>
  <c r="M32" i="63" s="1"/>
  <c r="I32" i="63"/>
  <c r="L32" i="63" s="1"/>
  <c r="M31" i="63"/>
  <c r="L31" i="63"/>
  <c r="K31" i="63"/>
  <c r="N31" i="63" s="1"/>
  <c r="J31" i="63"/>
  <c r="I31" i="63"/>
  <c r="K30" i="63"/>
  <c r="N30" i="63" s="1"/>
  <c r="J30" i="63"/>
  <c r="M30" i="63" s="1"/>
  <c r="I30" i="63"/>
  <c r="L30" i="63" s="1"/>
  <c r="T29" i="63"/>
  <c r="N29" i="63"/>
  <c r="M29" i="63"/>
  <c r="K29" i="63"/>
  <c r="J29" i="63"/>
  <c r="I29" i="63"/>
  <c r="L29" i="63" s="1"/>
  <c r="L28" i="63"/>
  <c r="K28" i="63"/>
  <c r="N28" i="63" s="1"/>
  <c r="J28" i="63"/>
  <c r="M28" i="63" s="1"/>
  <c r="I28" i="63"/>
  <c r="N27" i="63"/>
  <c r="K27" i="63"/>
  <c r="J27" i="63"/>
  <c r="M27" i="63" s="1"/>
  <c r="I27" i="63"/>
  <c r="L27" i="63" s="1"/>
  <c r="T26" i="63"/>
  <c r="M26" i="63"/>
  <c r="L26" i="63"/>
  <c r="K26" i="63"/>
  <c r="N26" i="63" s="1"/>
  <c r="J26" i="63"/>
  <c r="I26" i="63"/>
  <c r="K25" i="63"/>
  <c r="N25" i="63" s="1"/>
  <c r="J25" i="63"/>
  <c r="M25" i="63" s="1"/>
  <c r="I25" i="63"/>
  <c r="L25" i="63" s="1"/>
  <c r="M24" i="63"/>
  <c r="L24" i="63"/>
  <c r="K24" i="63"/>
  <c r="N24" i="63" s="1"/>
  <c r="J24" i="63"/>
  <c r="I24" i="63"/>
  <c r="N23" i="63"/>
  <c r="K23" i="63"/>
  <c r="J23" i="63"/>
  <c r="M23" i="63" s="1"/>
  <c r="I23" i="63"/>
  <c r="L23" i="63" s="1"/>
  <c r="M22" i="63"/>
  <c r="K22" i="63"/>
  <c r="N22" i="63" s="1"/>
  <c r="J22" i="63"/>
  <c r="I22" i="63"/>
  <c r="L22" i="63" s="1"/>
  <c r="K21" i="63"/>
  <c r="N21" i="63" s="1"/>
  <c r="J21" i="63"/>
  <c r="M21" i="63" s="1"/>
  <c r="I21" i="63"/>
  <c r="L21" i="63" s="1"/>
  <c r="M20" i="63"/>
  <c r="L20" i="63"/>
  <c r="K20" i="63"/>
  <c r="N20" i="63" s="1"/>
  <c r="J20" i="63"/>
  <c r="I20" i="63"/>
  <c r="N19" i="63"/>
  <c r="M19" i="63"/>
  <c r="K19" i="63"/>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F10" i="55"/>
  <c r="K8" i="55"/>
  <c r="L10" i="55" s="1"/>
  <c r="R10" i="55" s="1"/>
  <c r="R2" i="55"/>
  <c r="P2" i="55" a="1"/>
  <c r="P2" i="55" s="1"/>
  <c r="P10" i="54" a="1"/>
  <c r="P10" i="54" s="1"/>
  <c r="L10" i="54"/>
  <c r="R10" i="54" s="1"/>
  <c r="F10" i="54"/>
  <c r="K8" i="54"/>
  <c r="J8" i="54"/>
  <c r="G8" i="54"/>
  <c r="F8" i="54"/>
  <c r="R2" i="54"/>
  <c r="P2" i="54" a="1"/>
  <c r="P2" i="54" s="1"/>
  <c r="P9" i="53"/>
  <c r="N9" i="53" a="1"/>
  <c r="N9" i="53" s="1"/>
  <c r="J9" i="53"/>
  <c r="E5" i="53"/>
  <c r="P2" i="53"/>
  <c r="N2" i="53" a="1"/>
  <c r="N2" i="53"/>
  <c r="G24" i="52"/>
  <c r="E24" i="52"/>
  <c r="G12" i="52"/>
  <c r="F12" i="52"/>
  <c r="F2" i="55" s="1"/>
  <c r="E12" i="52"/>
  <c r="D6" i="52"/>
  <c r="D5" i="52"/>
  <c r="BA115" i="51"/>
  <c r="BA114" i="51"/>
  <c r="BA113" i="51"/>
  <c r="BA102" i="51"/>
  <c r="BA100" i="51"/>
  <c r="BA99" i="51"/>
  <c r="I53" i="51"/>
  <c r="H53" i="51"/>
  <c r="G53" i="51"/>
  <c r="I52" i="51"/>
  <c r="I51" i="51"/>
  <c r="I50" i="51"/>
  <c r="H50" i="51"/>
  <c r="G50" i="51"/>
  <c r="I49" i="51"/>
  <c r="I45" i="51" s="1"/>
  <c r="H49" i="51"/>
  <c r="G49" i="51"/>
  <c r="I48" i="51"/>
  <c r="H48" i="51"/>
  <c r="G48" i="51"/>
  <c r="I47" i="51"/>
  <c r="H47" i="51"/>
  <c r="G47" i="51"/>
  <c r="I46" i="51"/>
  <c r="H46" i="51"/>
  <c r="K45" i="51"/>
  <c r="G44" i="51"/>
  <c r="H52" i="51" s="1"/>
  <c r="G36" i="51"/>
  <c r="E31" i="62" s="1"/>
  <c r="C31" i="62" s="1"/>
  <c r="F36" i="51"/>
  <c r="F32" i="51"/>
  <c r="E32" i="51"/>
  <c r="F29" i="51"/>
  <c r="E29" i="51"/>
  <c r="L5" i="51"/>
  <c r="L4" i="51"/>
  <c r="L3" i="51"/>
  <c r="L6" i="51" s="1"/>
  <c r="I14" i="50"/>
  <c r="G14" i="50"/>
  <c r="G11" i="50"/>
  <c r="G10" i="50"/>
  <c r="G9" i="50"/>
  <c r="D6" i="50"/>
  <c r="E13" i="49"/>
  <c r="H12" i="49"/>
  <c r="E12" i="49"/>
  <c r="E10" i="49"/>
  <c r="D6" i="49"/>
  <c r="F269" i="48"/>
  <c r="F208" i="48"/>
  <c r="F147" i="48"/>
  <c r="F84" i="48"/>
  <c r="F23" i="48"/>
  <c r="G17" i="48"/>
  <c r="F17" i="48"/>
  <c r="G16" i="48"/>
  <c r="F16" i="48"/>
  <c r="N7" i="48"/>
  <c r="N4" i="48"/>
  <c r="N1" i="48"/>
  <c r="E31" i="47"/>
  <c r="D15" i="47"/>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7" i="43"/>
  <c r="H46" i="43"/>
  <c r="H45" i="43"/>
  <c r="I44" i="43"/>
  <c r="H44" i="43"/>
  <c r="H43" i="43"/>
  <c r="H42" i="43"/>
  <c r="H41" i="43"/>
  <c r="H40" i="43"/>
  <c r="I39" i="43"/>
  <c r="H35" i="43"/>
  <c r="H34" i="43"/>
  <c r="H33" i="43"/>
  <c r="I32" i="43"/>
  <c r="H32" i="43"/>
  <c r="H31" i="43"/>
  <c r="H30" i="43"/>
  <c r="H29" i="43"/>
  <c r="I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I31" i="33" s="1"/>
  <c r="I136" i="33" s="1"/>
  <c r="K34" i="33"/>
  <c r="J33" i="33"/>
  <c r="I33" i="33"/>
  <c r="H33" i="33"/>
  <c r="F33" i="33"/>
  <c r="E33" i="33"/>
  <c r="K33" i="33" s="1"/>
  <c r="H31" i="33" s="1"/>
  <c r="H136"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S42" i="28"/>
  <c r="AN41" i="28"/>
  <c r="AK41" i="28"/>
  <c r="X40" i="28"/>
  <c r="Y40" i="28" s="1"/>
  <c r="Z40" i="28" s="1"/>
  <c r="AB40" i="28" s="1"/>
  <c r="AC40" i="28" s="1"/>
  <c r="AD40" i="28" s="1"/>
  <c r="AE40" i="28" s="1"/>
  <c r="AF40" i="28" s="1"/>
  <c r="AG40" i="28" s="1"/>
  <c r="AI40" i="28" s="1"/>
  <c r="AJ40" i="28" s="1"/>
  <c r="AK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X45" i="26"/>
  <c r="AY45" i="26" s="1"/>
  <c r="BA45" i="26" s="1"/>
  <c r="BB45" i="26" s="1"/>
  <c r="BC45" i="26" s="1"/>
  <c r="AW45" i="26"/>
  <c r="X45" i="26"/>
  <c r="Y45" i="26" s="1"/>
  <c r="Z45" i="26" s="1"/>
  <c r="AA45" i="26" s="1"/>
  <c r="AC45" i="26" s="1"/>
  <c r="AD45" i="26" s="1"/>
  <c r="W45" i="26"/>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J47" i="25"/>
  <c r="AN46" i="25"/>
  <c r="AN45" i="25"/>
  <c r="AN44" i="25"/>
  <c r="AN43" i="25"/>
  <c r="S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S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B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U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K8"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S46" i="18"/>
  <c r="I47" i="18" s="1"/>
  <c r="AP45" i="18"/>
  <c r="AP44" i="18"/>
  <c r="S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I47" i="17" s="1"/>
  <c r="AP45" i="17"/>
  <c r="AP44" i="17"/>
  <c r="S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I47" i="16" s="1"/>
  <c r="AP45" i="16"/>
  <c r="AP44" i="16"/>
  <c r="S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D44" i="13"/>
  <c r="AP43" i="13"/>
  <c r="AM43" i="13"/>
  <c r="AF42" i="13"/>
  <c r="AG42" i="13" s="1"/>
  <c r="AH42" i="13" s="1"/>
  <c r="AI42" i="13" s="1"/>
  <c r="AK42" i="13" s="1"/>
  <c r="AL42" i="13" s="1"/>
  <c r="AM42" i="13" s="1"/>
  <c r="AC42" i="13"/>
  <c r="AD42" i="13" s="1"/>
  <c r="X42" i="13"/>
  <c r="Y42" i="13" s="1"/>
  <c r="Z42" i="13" s="1"/>
  <c r="AA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I47" i="12"/>
  <c r="AP46" i="12"/>
  <c r="AD46" i="12"/>
  <c r="AP45" i="12"/>
  <c r="AP44" i="12"/>
  <c r="AD44" i="12"/>
  <c r="AP43" i="12"/>
  <c r="AM43" i="12"/>
  <c r="AF42" i="12"/>
  <c r="AG42" i="12" s="1"/>
  <c r="AH42" i="12" s="1"/>
  <c r="AI42" i="12" s="1"/>
  <c r="AK42" i="12" s="1"/>
  <c r="AL42" i="12" s="1"/>
  <c r="AM42" i="12" s="1"/>
  <c r="Z42" i="12"/>
  <c r="AA42" i="12" s="1"/>
  <c r="AC42" i="12" s="1"/>
  <c r="AD42" i="12" s="1"/>
  <c r="X42" i="12"/>
  <c r="Y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D37" i="7"/>
  <c r="D38" i="7" s="1"/>
  <c r="D39" i="7" s="1"/>
  <c r="G36" i="7"/>
  <c r="E36" i="7"/>
  <c r="G35" i="7"/>
  <c r="E35" i="7"/>
  <c r="G34" i="7"/>
  <c r="E34" i="7"/>
  <c r="E33" i="7"/>
  <c r="A33" i="7"/>
  <c r="D33" i="7" s="1"/>
  <c r="G29" i="7"/>
  <c r="G28" i="7"/>
  <c r="G27"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AN99" i="5"/>
  <c r="S46" i="26" s="1"/>
  <c r="AM99" i="5"/>
  <c r="AL99" i="5"/>
  <c r="AD48" i="26" s="1"/>
  <c r="AK99" i="5"/>
  <c r="AD47" i="26" s="1"/>
  <c r="AJ99" i="5"/>
  <c r="AI99" i="5"/>
  <c r="AH99" i="5"/>
  <c r="AQ94" i="5"/>
  <c r="AP94" i="5"/>
  <c r="S43" i="24" s="1"/>
  <c r="I44" i="24" s="1"/>
  <c r="AO94" i="5"/>
  <c r="AN94" i="5"/>
  <c r="S41" i="24" s="1"/>
  <c r="AM94" i="5"/>
  <c r="AL94" i="5"/>
  <c r="AC43" i="24" s="1"/>
  <c r="AK94" i="5"/>
  <c r="AC42" i="24" s="1"/>
  <c r="AJ94" i="5"/>
  <c r="AI94" i="5"/>
  <c r="AH94" i="5"/>
  <c r="AQ89" i="5"/>
  <c r="AP89" i="5"/>
  <c r="S43" i="23" s="1"/>
  <c r="I44" i="23" s="1"/>
  <c r="AO89" i="5"/>
  <c r="S42" i="23" s="1"/>
  <c r="AN89" i="5"/>
  <c r="S41" i="23" s="1"/>
  <c r="AM89" i="5"/>
  <c r="AL89" i="5"/>
  <c r="AC43" i="23" s="1"/>
  <c r="AK89" i="5"/>
  <c r="AJ89" i="5"/>
  <c r="AI89" i="5"/>
  <c r="AH89" i="5"/>
  <c r="AQ84" i="5"/>
  <c r="AP84" i="5"/>
  <c r="S43" i="22" s="1"/>
  <c r="I44" i="22" s="1"/>
  <c r="AO84" i="5"/>
  <c r="S42" i="22" s="1"/>
  <c r="AN84" i="5"/>
  <c r="S41" i="22" s="1"/>
  <c r="AM84" i="5"/>
  <c r="AL84" i="5"/>
  <c r="AC43" i="22" s="1"/>
  <c r="AK84" i="5"/>
  <c r="AJ84" i="5"/>
  <c r="AI84" i="5"/>
  <c r="AH84" i="5"/>
  <c r="AQ79" i="5"/>
  <c r="AP79" i="5"/>
  <c r="S43" i="21" s="1"/>
  <c r="I44" i="21" s="1"/>
  <c r="AO79" i="5"/>
  <c r="AN79" i="5"/>
  <c r="S41" i="21" s="1"/>
  <c r="AM79" i="5"/>
  <c r="AL79" i="5"/>
  <c r="AC43" i="21" s="1"/>
  <c r="AK79" i="5"/>
  <c r="AC42" i="21" s="1"/>
  <c r="AJ79" i="5"/>
  <c r="AI79" i="5"/>
  <c r="AH79" i="5"/>
  <c r="AQ63" i="5"/>
  <c r="S46" i="13" s="1"/>
  <c r="I47" i="13" s="1"/>
  <c r="AP63" i="5"/>
  <c r="S45" i="14" s="1"/>
  <c r="AO63" i="5"/>
  <c r="S44" i="14" s="1"/>
  <c r="AN63" i="5"/>
  <c r="AM63" i="5"/>
  <c r="AL63" i="5"/>
  <c r="AK63" i="5"/>
  <c r="AJ63" i="5"/>
  <c r="AI63" i="5"/>
  <c r="AH63" i="5"/>
  <c r="AQ58" i="5"/>
  <c r="S45" i="25" s="1"/>
  <c r="AP58" i="5"/>
  <c r="S44" i="25" s="1"/>
  <c r="AO58" i="5"/>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J53" i="5"/>
  <c r="AI53" i="5"/>
  <c r="AH53" i="5"/>
  <c r="AQ48" i="5"/>
  <c r="S46" i="15" s="1"/>
  <c r="I47" i="15" s="1"/>
  <c r="AP48" i="5"/>
  <c r="S45" i="15" s="1"/>
  <c r="AO48" i="5"/>
  <c r="S44" i="15" s="1"/>
  <c r="AN48" i="5"/>
  <c r="S43" i="15" s="1"/>
  <c r="AM48" i="5"/>
  <c r="AL48" i="5"/>
  <c r="AD45" i="15" s="1"/>
  <c r="AK48" i="5"/>
  <c r="AJ48" i="5"/>
  <c r="AI48" i="5"/>
  <c r="AH48" i="5"/>
  <c r="AQ43" i="5"/>
  <c r="AP43" i="5"/>
  <c r="S45" i="18" s="1"/>
  <c r="AO43" i="5"/>
  <c r="AN43" i="5"/>
  <c r="S43" i="18" s="1"/>
  <c r="AM43" i="5"/>
  <c r="AD46" i="18" s="1"/>
  <c r="AL43" i="5"/>
  <c r="AD45" i="18" s="1"/>
  <c r="AK43" i="5"/>
  <c r="AD44" i="18" s="1"/>
  <c r="AJ43" i="5"/>
  <c r="AI43" i="5"/>
  <c r="AH43" i="5"/>
  <c r="AQ38" i="5"/>
  <c r="AP38" i="5"/>
  <c r="S45" i="17" s="1"/>
  <c r="AO38" i="5"/>
  <c r="AN38" i="5"/>
  <c r="S43" i="17" s="1"/>
  <c r="AM38" i="5"/>
  <c r="AD46" i="17" s="1"/>
  <c r="AL38" i="5"/>
  <c r="AD45" i="17" s="1"/>
  <c r="AK38" i="5"/>
  <c r="AD44" i="17" s="1"/>
  <c r="AJ38" i="5"/>
  <c r="AI38" i="5"/>
  <c r="AH38" i="5"/>
  <c r="AQ33" i="5"/>
  <c r="AP33" i="5"/>
  <c r="U51" i="19" s="1"/>
  <c r="AO33" i="5"/>
  <c r="AN33" i="5"/>
  <c r="U49" i="19" s="1"/>
  <c r="AM33" i="5"/>
  <c r="AG52" i="19" s="1"/>
  <c r="AL33" i="5"/>
  <c r="AG51" i="19" s="1"/>
  <c r="AK33" i="5"/>
  <c r="AG50" i="19" s="1"/>
  <c r="AJ33" i="5"/>
  <c r="AI33" i="5"/>
  <c r="AH33" i="5"/>
  <c r="AQ28" i="5"/>
  <c r="L22" i="64" s="1"/>
  <c r="F23" i="64" s="1"/>
  <c r="AP28" i="5"/>
  <c r="AO28" i="5"/>
  <c r="L20" i="64" s="1"/>
  <c r="AN28" i="5"/>
  <c r="AM28" i="5"/>
  <c r="O22" i="64" s="1"/>
  <c r="AL28" i="5"/>
  <c r="AK28" i="5"/>
  <c r="O20" i="64" s="1"/>
  <c r="AJ28" i="5"/>
  <c r="AI28" i="5"/>
  <c r="AH28" i="5"/>
  <c r="AQ23" i="5"/>
  <c r="AP23" i="5"/>
  <c r="AO23" i="5"/>
  <c r="AN23" i="5"/>
  <c r="AM23" i="5"/>
  <c r="AL23" i="5"/>
  <c r="AK23" i="5"/>
  <c r="AJ23" i="5"/>
  <c r="AI23" i="5"/>
  <c r="AH23" i="5"/>
  <c r="AQ18" i="5"/>
  <c r="S46" i="12" s="1"/>
  <c r="AP18" i="5"/>
  <c r="S45" i="12" s="1"/>
  <c r="AO18" i="5"/>
  <c r="S44" i="12" s="1"/>
  <c r="AN18" i="5"/>
  <c r="S43" i="12" s="1"/>
  <c r="AM18" i="5"/>
  <c r="AL18" i="5"/>
  <c r="AD45" i="12" s="1"/>
  <c r="AK18" i="5"/>
  <c r="AJ18" i="5"/>
  <c r="AI18" i="5"/>
  <c r="AH18" i="5"/>
  <c r="AQ13" i="5"/>
  <c r="S46" i="11" s="1"/>
  <c r="I47" i="11" s="1"/>
  <c r="AP13" i="5"/>
  <c r="S45" i="11" s="1"/>
  <c r="AO13" i="5"/>
  <c r="S44" i="11" s="1"/>
  <c r="AN13" i="5"/>
  <c r="S43" i="11" s="1"/>
  <c r="AM13" i="5"/>
  <c r="AL13" i="5"/>
  <c r="AD45" i="11" s="1"/>
  <c r="AK13" i="5"/>
  <c r="AJ13" i="5"/>
  <c r="AI13" i="5"/>
  <c r="AH13" i="5"/>
  <c r="D6" i="5"/>
  <c r="D5" i="5"/>
  <c r="R13" i="4"/>
  <c r="Q13" i="4"/>
  <c r="I13" i="4"/>
  <c r="E13" i="4"/>
  <c r="P13" i="4" s="1"/>
  <c r="E7" i="4"/>
  <c r="D5" i="4"/>
  <c r="O13" i="3"/>
  <c r="M13" i="3" a="1"/>
  <c r="M13" i="3" s="1"/>
  <c r="E13" i="3"/>
  <c r="E12" i="3"/>
  <c r="E4" i="3"/>
  <c r="E59" i="2"/>
  <c r="E49" i="2"/>
  <c r="E41" i="2"/>
  <c r="E31" i="2"/>
  <c r="E27" i="2"/>
  <c r="E26" i="2"/>
  <c r="F25" i="2"/>
  <c r="E22" i="2"/>
  <c r="E21" i="2"/>
  <c r="F20" i="2"/>
  <c r="E19" i="2"/>
  <c r="I9" i="2"/>
  <c r="E3" i="2"/>
  <c r="E2" i="2"/>
  <c r="Y25" i="64"/>
  <c r="M10" i="55"/>
  <c r="M2" i="55"/>
  <c r="M2" i="54"/>
  <c r="M10" i="54"/>
  <c r="AL46" i="27"/>
  <c r="AL46" i="24"/>
  <c r="AT47" i="31"/>
  <c r="AT7" i="31"/>
  <c r="AT47" i="30"/>
  <c r="AT7" i="30"/>
  <c r="AL46" i="28"/>
  <c r="AL7" i="27"/>
  <c r="AL8" i="25"/>
  <c r="AL7" i="22"/>
  <c r="AV8" i="20"/>
  <c r="AL7" i="24"/>
  <c r="AL46" i="23"/>
  <c r="AL7" i="21"/>
  <c r="AN49" i="17"/>
  <c r="AL46" i="22"/>
  <c r="AV51" i="20"/>
  <c r="AN49" i="18"/>
  <c r="AN49" i="16"/>
  <c r="AN49" i="15"/>
  <c r="AN8" i="14"/>
  <c r="AN49" i="13"/>
  <c r="AL46" i="21"/>
  <c r="AR8" i="19"/>
  <c r="AN8" i="18"/>
  <c r="AN8" i="17"/>
  <c r="AN8" i="16"/>
  <c r="AL48" i="25"/>
  <c r="AL7" i="23"/>
  <c r="AR55" i="19"/>
  <c r="AN8" i="15"/>
  <c r="AN49" i="14"/>
  <c r="AL7" i="28"/>
  <c r="AR56" i="19"/>
  <c r="J13" i="3"/>
  <c r="AN8" i="13"/>
  <c r="AN49" i="12"/>
  <c r="AN8" i="12"/>
  <c r="AN49" i="11"/>
  <c r="AN8" i="11"/>
  <c r="S47" i="11" l="1"/>
  <c r="J48" i="11"/>
  <c r="D43" i="7"/>
  <c r="D44" i="7" s="1"/>
  <c r="D45" i="7" s="1"/>
  <c r="D40" i="7"/>
  <c r="D41" i="7"/>
  <c r="H10" i="45"/>
  <c r="I27" i="40"/>
  <c r="M11" i="35"/>
  <c r="I8" i="39"/>
  <c r="H15" i="34"/>
  <c r="I26" i="33"/>
  <c r="I10" i="50"/>
  <c r="I11" i="38"/>
  <c r="I11" i="37"/>
  <c r="F96" i="48"/>
  <c r="F33" i="48"/>
  <c r="F218" i="48"/>
  <c r="F157" i="48"/>
  <c r="F279" i="48"/>
  <c r="G294" i="48"/>
  <c r="G172" i="48"/>
  <c r="G48" i="48"/>
  <c r="G111" i="48"/>
  <c r="G233" i="48"/>
  <c r="AC42" i="25"/>
  <c r="AD45" i="14"/>
  <c r="AD45" i="13"/>
  <c r="S44" i="22"/>
  <c r="J45" i="22"/>
  <c r="G242" i="48"/>
  <c r="G120" i="48"/>
  <c r="G57" i="48"/>
  <c r="G181" i="48"/>
  <c r="G303" i="48"/>
  <c r="AC41" i="23"/>
  <c r="F184" i="48"/>
  <c r="F123" i="48"/>
  <c r="F306" i="48"/>
  <c r="F245" i="48"/>
  <c r="F60" i="48"/>
  <c r="G2" i="48"/>
  <c r="G24" i="48"/>
  <c r="G5" i="48"/>
  <c r="G148" i="48"/>
  <c r="G87" i="48"/>
  <c r="G270" i="48"/>
  <c r="G209" i="48"/>
  <c r="F90" i="48"/>
  <c r="F27" i="48"/>
  <c r="F212" i="48"/>
  <c r="F151" i="48"/>
  <c r="F273" i="48"/>
  <c r="O21" i="64"/>
  <c r="AD45" i="16"/>
  <c r="AD43" i="13"/>
  <c r="AD43" i="14"/>
  <c r="F114" i="48"/>
  <c r="F51" i="48"/>
  <c r="F236" i="48"/>
  <c r="F175" i="48"/>
  <c r="F297" i="48"/>
  <c r="J45" i="21"/>
  <c r="S44" i="21"/>
  <c r="G300" i="48"/>
  <c r="G178" i="48"/>
  <c r="G54" i="48"/>
  <c r="G117" i="48"/>
  <c r="G239" i="48"/>
  <c r="AC41" i="22"/>
  <c r="S44" i="27"/>
  <c r="J45" i="27"/>
  <c r="D21" i="7"/>
  <c r="J7" i="11"/>
  <c r="S6" i="11"/>
  <c r="S47" i="15"/>
  <c r="J48" i="15"/>
  <c r="D36" i="7"/>
  <c r="D34" i="7"/>
  <c r="D35" i="7"/>
  <c r="S6" i="12"/>
  <c r="J7" i="12"/>
  <c r="S5" i="21"/>
  <c r="J6" i="21"/>
  <c r="F209" i="48"/>
  <c r="F87" i="48"/>
  <c r="F270" i="48"/>
  <c r="F24" i="48"/>
  <c r="F148" i="48"/>
  <c r="G212" i="48"/>
  <c r="G90" i="48"/>
  <c r="G151" i="48"/>
  <c r="G273" i="48"/>
  <c r="G27" i="48"/>
  <c r="S44" i="24"/>
  <c r="J45" i="24"/>
  <c r="G248" i="48"/>
  <c r="G126" i="48"/>
  <c r="G63" i="48"/>
  <c r="G187" i="48"/>
  <c r="G309" i="48"/>
  <c r="AD46" i="26"/>
  <c r="F66" i="48"/>
  <c r="F190" i="48"/>
  <c r="F129" i="48"/>
  <c r="F312" i="48"/>
  <c r="F251" i="48"/>
  <c r="F324" i="48"/>
  <c r="F263" i="48"/>
  <c r="F78" i="48"/>
  <c r="F202" i="48"/>
  <c r="F141" i="48"/>
  <c r="J45" i="28"/>
  <c r="S44" i="28"/>
  <c r="G266" i="48"/>
  <c r="G144" i="48"/>
  <c r="G81" i="48"/>
  <c r="G205" i="48"/>
  <c r="G327" i="48"/>
  <c r="AD46" i="29"/>
  <c r="AD43" i="12"/>
  <c r="J48" i="12"/>
  <c r="S47" i="12"/>
  <c r="J7" i="13"/>
  <c r="S6" i="13"/>
  <c r="S45" i="13"/>
  <c r="K8" i="15"/>
  <c r="S8" i="15" s="1"/>
  <c r="S7" i="15"/>
  <c r="K55" i="19"/>
  <c r="U54" i="19"/>
  <c r="O19" i="64"/>
  <c r="G276" i="48"/>
  <c r="G154" i="48"/>
  <c r="G30" i="48"/>
  <c r="G93" i="48"/>
  <c r="G215" i="48"/>
  <c r="AD43" i="16"/>
  <c r="L19" i="64"/>
  <c r="S43" i="16"/>
  <c r="G288" i="48"/>
  <c r="G166" i="48"/>
  <c r="G42" i="48"/>
  <c r="G105" i="48"/>
  <c r="G227" i="48"/>
  <c r="AD43" i="15"/>
  <c r="F230" i="48"/>
  <c r="F169" i="48"/>
  <c r="F291" i="48"/>
  <c r="F108" i="48"/>
  <c r="F45" i="48"/>
  <c r="G236" i="48"/>
  <c r="G114" i="48"/>
  <c r="G175" i="48"/>
  <c r="G297" i="48"/>
  <c r="G51" i="48"/>
  <c r="AC41" i="21"/>
  <c r="F300" i="48"/>
  <c r="F239" i="48"/>
  <c r="F54" i="48"/>
  <c r="F117" i="48"/>
  <c r="F178" i="48"/>
  <c r="G254" i="48"/>
  <c r="G132" i="48"/>
  <c r="G315" i="48"/>
  <c r="G69" i="48"/>
  <c r="G193" i="48"/>
  <c r="AG42" i="31"/>
  <c r="G260" i="48"/>
  <c r="G138" i="48"/>
  <c r="G199" i="48"/>
  <c r="G321" i="48"/>
  <c r="G75" i="48"/>
  <c r="AC41" i="27"/>
  <c r="J50" i="20"/>
  <c r="I49" i="20"/>
  <c r="K51" i="20"/>
  <c r="S51" i="20" s="1"/>
  <c r="S47" i="13"/>
  <c r="J48" i="13"/>
  <c r="D20" i="7"/>
  <c r="D22" i="7"/>
  <c r="AD43" i="11"/>
  <c r="J6" i="23"/>
  <c r="S5" i="23"/>
  <c r="G282" i="48"/>
  <c r="G160" i="48"/>
  <c r="G36" i="48"/>
  <c r="G221" i="48"/>
  <c r="G99" i="48"/>
  <c r="AD43" i="17"/>
  <c r="F285" i="48"/>
  <c r="F102" i="48"/>
  <c r="F39" i="48"/>
  <c r="F224" i="48"/>
  <c r="F163" i="48"/>
  <c r="J46" i="30"/>
  <c r="S45" i="30"/>
  <c r="F72" i="48"/>
  <c r="F196" i="48"/>
  <c r="F135" i="48"/>
  <c r="F257" i="48"/>
  <c r="F318" i="48"/>
  <c r="I9" i="50"/>
  <c r="H9" i="45"/>
  <c r="I7" i="39"/>
  <c r="I10" i="38"/>
  <c r="I10" i="37"/>
  <c r="I26" i="40"/>
  <c r="M10" i="35"/>
  <c r="I25" i="33"/>
  <c r="H14" i="34"/>
  <c r="F276" i="48"/>
  <c r="F215" i="48"/>
  <c r="F30" i="48"/>
  <c r="F154" i="48"/>
  <c r="F93" i="48"/>
  <c r="L21" i="64"/>
  <c r="S45" i="16"/>
  <c r="G218" i="48"/>
  <c r="G96" i="48"/>
  <c r="G33" i="48"/>
  <c r="G157" i="48"/>
  <c r="G279" i="48"/>
  <c r="AG49" i="19"/>
  <c r="F160" i="48"/>
  <c r="F99" i="48"/>
  <c r="F282" i="48"/>
  <c r="F221" i="48"/>
  <c r="F36" i="48"/>
  <c r="G224" i="48"/>
  <c r="G102" i="48"/>
  <c r="G39" i="48"/>
  <c r="G163" i="48"/>
  <c r="G285" i="48"/>
  <c r="AD43" i="18"/>
  <c r="F42" i="48"/>
  <c r="F166" i="48"/>
  <c r="F105" i="48"/>
  <c r="F288" i="48"/>
  <c r="F227" i="48"/>
  <c r="G230" i="48"/>
  <c r="G108" i="48"/>
  <c r="G291" i="48"/>
  <c r="G45" i="48"/>
  <c r="G169" i="48"/>
  <c r="AB45" i="20"/>
  <c r="F48" i="48"/>
  <c r="F172" i="48"/>
  <c r="F111" i="48"/>
  <c r="F294" i="48"/>
  <c r="F233" i="48"/>
  <c r="S43" i="14"/>
  <c r="S43" i="13"/>
  <c r="F120" i="48"/>
  <c r="F57" i="48"/>
  <c r="F242" i="48"/>
  <c r="F181" i="48"/>
  <c r="F303" i="48"/>
  <c r="S44" i="23"/>
  <c r="J45" i="23"/>
  <c r="G306" i="48"/>
  <c r="G184" i="48"/>
  <c r="G60" i="48"/>
  <c r="G245" i="48"/>
  <c r="G123" i="48"/>
  <c r="AC41" i="24"/>
  <c r="F309" i="48"/>
  <c r="F126" i="48"/>
  <c r="F63" i="48"/>
  <c r="F248" i="48"/>
  <c r="F187" i="48"/>
  <c r="G312" i="48"/>
  <c r="G190" i="48"/>
  <c r="G66" i="48"/>
  <c r="G129" i="48"/>
  <c r="G251" i="48"/>
  <c r="AG42" i="30"/>
  <c r="F254" i="48"/>
  <c r="F193" i="48"/>
  <c r="F315" i="48"/>
  <c r="F132" i="48"/>
  <c r="F69" i="48"/>
  <c r="S45" i="31"/>
  <c r="J46" i="31"/>
  <c r="G318" i="48"/>
  <c r="G196" i="48"/>
  <c r="G72" i="48"/>
  <c r="G135" i="48"/>
  <c r="G257" i="48"/>
  <c r="AD46" i="32"/>
  <c r="F138" i="48"/>
  <c r="F75" i="48"/>
  <c r="F260" i="48"/>
  <c r="F199" i="48"/>
  <c r="F321" i="48"/>
  <c r="G324" i="48"/>
  <c r="G202" i="48"/>
  <c r="G78" i="48"/>
  <c r="G141" i="48"/>
  <c r="AC41" i="28"/>
  <c r="G263" i="48"/>
  <c r="F144" i="48"/>
  <c r="F81" i="48"/>
  <c r="F266" i="48"/>
  <c r="F205" i="48"/>
  <c r="F327" i="48"/>
  <c r="L9" i="19"/>
  <c r="U9" i="19" s="1"/>
  <c r="U8" i="19"/>
  <c r="I11" i="50"/>
  <c r="H11" i="45"/>
  <c r="I9" i="39"/>
  <c r="I12" i="38"/>
  <c r="I12" i="37"/>
  <c r="H16" i="34"/>
  <c r="I28" i="40"/>
  <c r="M12" i="35"/>
  <c r="I27" i="33"/>
  <c r="S44" i="13"/>
  <c r="J7" i="14"/>
  <c r="S46" i="14"/>
  <c r="I47" i="14" s="1"/>
  <c r="S6" i="15"/>
  <c r="S7" i="16"/>
  <c r="AD46" i="16"/>
  <c r="J48" i="16"/>
  <c r="S7" i="17"/>
  <c r="J48" i="17"/>
  <c r="S7" i="18"/>
  <c r="J48" i="18"/>
  <c r="U7" i="19"/>
  <c r="I6" i="20"/>
  <c r="K8" i="20"/>
  <c r="S8" i="20" s="1"/>
  <c r="J6" i="22"/>
  <c r="J6" i="24"/>
  <c r="K7" i="28"/>
  <c r="S7" i="28" s="1"/>
  <c r="S6" i="28"/>
  <c r="J6" i="31"/>
  <c r="S5" i="31"/>
  <c r="L23" i="64"/>
  <c r="G24" i="64"/>
  <c r="K48" i="25"/>
  <c r="S48" i="25" s="1"/>
  <c r="I46" i="25"/>
  <c r="AD44" i="16"/>
  <c r="J6" i="27"/>
  <c r="J6" i="30"/>
  <c r="S5" i="30"/>
  <c r="I48" i="43"/>
  <c r="H48" i="43" s="1"/>
  <c r="H49" i="43"/>
  <c r="U148" i="63"/>
  <c r="M148" i="63" s="1"/>
  <c r="E12" i="46" s="1"/>
  <c r="AA15" i="63"/>
  <c r="N15" i="63" s="1"/>
  <c r="I19" i="45" s="1"/>
  <c r="U14" i="63"/>
  <c r="M14" i="63" s="1"/>
  <c r="E18" i="45" s="1"/>
  <c r="AA13" i="63"/>
  <c r="N13" i="63" s="1"/>
  <c r="I17" i="45" s="1"/>
  <c r="E29" i="62"/>
  <c r="C29" i="62" s="1"/>
  <c r="D5" i="49" s="1"/>
  <c r="E6" i="62"/>
  <c r="C6" i="62" s="1"/>
  <c r="E21" i="33" s="1"/>
  <c r="AA16" i="63"/>
  <c r="N16" i="63" s="1"/>
  <c r="I21" i="45" s="1"/>
  <c r="AA11" i="63"/>
  <c r="N11" i="63" s="1"/>
  <c r="I15" i="45" s="1"/>
  <c r="AA12" i="63"/>
  <c r="N12" i="63" s="1"/>
  <c r="I16" i="45" s="1"/>
  <c r="E32" i="62"/>
  <c r="C32" i="62" s="1"/>
  <c r="E30" i="62"/>
  <c r="C30" i="62" s="1"/>
  <c r="D14" i="47" s="1"/>
  <c r="E5" i="55"/>
  <c r="E5" i="54"/>
  <c r="U15" i="63"/>
  <c r="M15" i="63" s="1"/>
  <c r="E19" i="45" s="1"/>
  <c r="E5" i="62"/>
  <c r="C5" i="62" s="1"/>
  <c r="D5" i="46" s="1"/>
  <c r="E3" i="62"/>
  <c r="C3" i="62" s="1"/>
  <c r="D5" i="45" s="1"/>
  <c r="J47" i="51"/>
  <c r="J46" i="51"/>
  <c r="M270" i="48"/>
  <c r="M148" i="48"/>
  <c r="M24" i="48"/>
  <c r="E14" i="48"/>
  <c r="E35" i="47"/>
  <c r="E25" i="47"/>
  <c r="G17" i="46"/>
  <c r="J51" i="51"/>
  <c r="E42" i="47"/>
  <c r="E28" i="47"/>
  <c r="E16" i="46"/>
  <c r="M87" i="48"/>
  <c r="E38" i="47"/>
  <c r="E24" i="47"/>
  <c r="J52" i="51"/>
  <c r="J50" i="51"/>
  <c r="J49" i="51"/>
  <c r="J45" i="51" s="1"/>
  <c r="E5" i="2" s="1"/>
  <c r="E11" i="49"/>
  <c r="M209" i="48"/>
  <c r="E32" i="47"/>
  <c r="H28" i="43"/>
  <c r="I36" i="43"/>
  <c r="H36" i="43" s="1"/>
  <c r="B34" i="33"/>
  <c r="H39" i="43"/>
  <c r="I38" i="43"/>
  <c r="G51" i="51"/>
  <c r="G52" i="51"/>
  <c r="F2" i="54"/>
  <c r="G46" i="51"/>
  <c r="H51" i="51"/>
  <c r="E4" i="62"/>
  <c r="C4" i="62" s="1"/>
  <c r="D4" i="7" s="1"/>
  <c r="I58" i="43" l="1"/>
  <c r="H58" i="43" s="1"/>
  <c r="H38" i="43"/>
  <c r="B5" i="1"/>
  <c r="D4" i="4"/>
  <c r="S48" i="17"/>
  <c r="K49" i="17"/>
  <c r="S49" i="17" s="1"/>
  <c r="U55" i="19"/>
  <c r="L56" i="19"/>
  <c r="U56" i="19" s="1"/>
  <c r="S45" i="28"/>
  <c r="K46" i="28"/>
  <c r="S46" i="28" s="1"/>
  <c r="S48" i="15"/>
  <c r="K49" i="15"/>
  <c r="S49" i="15" s="1"/>
  <c r="F5" i="44"/>
  <c r="F5" i="43"/>
  <c r="F5" i="41"/>
  <c r="F5" i="42"/>
  <c r="S6" i="24"/>
  <c r="K7" i="24"/>
  <c r="S7" i="24" s="1"/>
  <c r="K8" i="13"/>
  <c r="S8" i="13" s="1"/>
  <c r="S7" i="13"/>
  <c r="S45" i="24"/>
  <c r="K46" i="24"/>
  <c r="S46" i="24" s="1"/>
  <c r="K7" i="21"/>
  <c r="S7" i="21" s="1"/>
  <c r="S6" i="21"/>
  <c r="S45" i="27"/>
  <c r="K46" i="27"/>
  <c r="S46" i="27" s="1"/>
  <c r="D51" i="7"/>
  <c r="D48" i="7"/>
  <c r="D46" i="7"/>
  <c r="D49" i="7"/>
  <c r="D47" i="7"/>
  <c r="S6" i="30"/>
  <c r="K7" i="30"/>
  <c r="S7" i="30" s="1"/>
  <c r="K7" i="31"/>
  <c r="S7" i="31" s="1"/>
  <c r="S6" i="31"/>
  <c r="S6" i="22"/>
  <c r="K7" i="22"/>
  <c r="S7" i="22" s="1"/>
  <c r="S48" i="18"/>
  <c r="K49" i="18"/>
  <c r="S49" i="18" s="1"/>
  <c r="S48" i="16"/>
  <c r="K49" i="16"/>
  <c r="S49" i="16" s="1"/>
  <c r="J48" i="14"/>
  <c r="S47" i="14"/>
  <c r="K47" i="31"/>
  <c r="S47" i="31" s="1"/>
  <c r="S46" i="31"/>
  <c r="K46" i="23"/>
  <c r="S46" i="23" s="1"/>
  <c r="S45" i="23"/>
  <c r="K47" i="30"/>
  <c r="S47" i="30" s="1"/>
  <c r="S46" i="30"/>
  <c r="K46" i="21"/>
  <c r="S46" i="21" s="1"/>
  <c r="S45" i="21"/>
  <c r="S48" i="11"/>
  <c r="K49" i="11"/>
  <c r="S49" i="11" s="1"/>
  <c r="S6" i="27"/>
  <c r="K7" i="27"/>
  <c r="S7" i="27" s="1"/>
  <c r="L24" i="64"/>
  <c r="H25" i="64"/>
  <c r="L25" i="64" s="1"/>
  <c r="S7" i="14"/>
  <c r="K8" i="14"/>
  <c r="S8" i="14" s="1"/>
  <c r="S6" i="23"/>
  <c r="K7" i="23"/>
  <c r="S7" i="23" s="1"/>
  <c r="S48" i="13"/>
  <c r="K49" i="13"/>
  <c r="S49" i="13" s="1"/>
  <c r="K49" i="12"/>
  <c r="S49" i="12" s="1"/>
  <c r="S48" i="12"/>
  <c r="S7" i="12"/>
  <c r="K8" i="12"/>
  <c r="S8" i="12" s="1"/>
  <c r="K8" i="11"/>
  <c r="S8" i="11" s="1"/>
  <c r="S7" i="11"/>
  <c r="K46" i="22"/>
  <c r="S46" i="22" s="1"/>
  <c r="S45" i="22"/>
  <c r="K49" i="14" l="1"/>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<sst xmlns="http://schemas.openxmlformats.org/spreadsheetml/2006/main" count="14063" uniqueCount="3617">
  <si>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</si>
  <si>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</si>
  <si>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</si>
  <si>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</si>
  <si>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</si>
  <si>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</si>
  <si>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</si>
  <si>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</si>
  <si>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</si>
  <si>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</si>
  <si>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</si>
  <si>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</si>
  <si>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</si>
  <si>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</si>
  <si>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</si>
  <si>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</si>
  <si>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</si>
  <si>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</si>
  <si>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</si>
  <si>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</si>
  <si>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</si>
  <si>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</si>
  <si>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</si>
  <si>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</si>
  <si>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</si>
  <si>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</si>
  <si>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</si>
  <si>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</si>
  <si>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</si>
  <si>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</si>
  <si>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</si>
  <si>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</si>
  <si>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</si>
  <si>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</si>
  <si>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</si>
  <si>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</si>
  <si>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</si>
  <si>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</si>
  <si>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</si>
  <si>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</si>
  <si>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</si>
  <si>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</si>
  <si>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</si>
  <si>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</si>
  <si>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</si>
  <si>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</si>
  <si>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</si>
  <si>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</si>
  <si>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</si>
  <si>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</si>
  <si>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</si>
  <si>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</si>
  <si>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</si>
  <si>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</si>
  <si>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</si>
  <si>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</si>
  <si>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</si>
  <si>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</si>
  <si>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</si>
  <si>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</si>
  <si>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</si>
  <si>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</si>
  <si>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</si>
  <si>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</si>
  <si>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</si>
  <si>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</si>
  <si>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</si>
  <si>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</si>
  <si>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</si>
  <si>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</si>
  <si>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</si>
  <si>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</si>
  <si>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</si>
  <si>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</si>
  <si>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</si>
  <si>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</si>
  <si>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</si>
  <si>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</si>
  <si>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</si>
  <si>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Iirna.Sankova@sveza.com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</si>
  <si>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</si>
  <si>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</si>
  <si>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</si>
  <si>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</si>
  <si>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</si>
  <si>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</si>
  <si>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</si>
  <si>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</si>
  <si>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</si>
  <si>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</si>
  <si>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</si>
  <si>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</si>
  <si>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</si>
  <si>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</si>
  <si>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</si>
  <si>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</si>
  <si>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</si>
  <si>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</si>
  <si>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</si>
  <si>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</si>
  <si>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</si>
  <si>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</si>
  <si>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</si>
  <si>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</si>
  <si>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</si>
  <si>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</si>
  <si>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</si>
  <si>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</si>
  <si>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</si>
  <si>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</si>
  <si>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</si>
  <si>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</si>
  <si>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</si>
  <si>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</si>
  <si>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</si>
  <si>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</si>
  <si>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</si>
  <si>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</si>
  <si>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</si>
  <si>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</si>
  <si>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</si>
  <si>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</si>
  <si>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</si>
  <si>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</si>
  <si>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</si>
  <si>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</si>
  <si>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</si>
  <si>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</si>
  <si>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</si>
  <si>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</si>
  <si>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</si>
  <si>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</si>
  <si>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</si>
  <si>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</si>
  <si>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</si>
  <si>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</si>
  <si>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</si>
  <si>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</si>
  <si>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</si>
  <si>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</si>
  <si>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</si>
  <si>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</si>
  <si>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</si>
  <si>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</si>
  <si>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</si>
  <si>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</si>
  <si>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</si>
  <si>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</si>
  <si>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</si>
  <si>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</si>
  <si>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</si>
  <si>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</si>
  <si>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</si>
  <si>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</si>
  <si>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</si>
  <si>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</si>
  <si>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</si>
  <si>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</si>
  <si>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</si>
  <si>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</si>
  <si>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</si>
  <si>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</si>
  <si>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</si>
  <si>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</si>
  <si>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</si>
  <si>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</si>
  <si>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</si>
  <si>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</si>
  <si>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</si>
  <si>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</si>
  <si>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</si>
  <si>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</si>
  <si>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</si>
  <si>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</si>
  <si>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</si>
  <si>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</si>
  <si>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</si>
  <si>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</si>
  <si>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</si>
  <si>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</si>
  <si>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</si>
  <si>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</si>
  <si>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</si>
  <si>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</si>
  <si>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</si>
  <si>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</si>
  <si>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</si>
  <si>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</si>
  <si>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</si>
  <si>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</si>
  <si>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</si>
  <si>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</si>
  <si>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</si>
  <si>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</si>
  <si>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</si>
  <si>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</si>
  <si>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</si>
  <si>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</si>
  <si>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</si>
  <si>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</si>
  <si>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</si>
  <si>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</si>
  <si>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</si>
  <si>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</si>
  <si>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</si>
  <si>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</si>
  <si>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</si>
  <si>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</si>
  <si>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</si>
  <si>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</si>
  <si>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</si>
  <si>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</si>
  <si>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</si>
  <si>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</si>
  <si>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</si>
  <si>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</si>
  <si>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</si>
  <si>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</si>
  <si>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</si>
  <si>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</si>
  <si>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</si>
  <si>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</si>
  <si>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</si>
  <si>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</si>
  <si>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</si>
  <si>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</si>
  <si>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</si>
  <si>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</si>
  <si>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</si>
  <si>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</si>
  <si>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</si>
  <si>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</si>
  <si>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</si>
  <si>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</si>
  <si>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</si>
  <si>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</si>
  <si>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</si>
  <si>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</si>
  <si>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</si>
  <si>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</si>
  <si>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</si>
  <si>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</si>
  <si>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</si>
  <si>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</si>
  <si>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</si>
  <si>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</si>
  <si>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</si>
  <si>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</si>
  <si>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</si>
  <si>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</si>
  <si>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</si>
  <si>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</si>
  <si>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</si>
  <si>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</si>
  <si>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</si>
  <si>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</si>
  <si>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</si>
  <si>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</si>
  <si>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</si>
  <si>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</si>
  <si>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</si>
  <si>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</si>
  <si>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</si>
  <si>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</si>
  <si>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</si>
  <si>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</si>
  <si>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</si>
  <si>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</si>
  <si>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</si>
  <si>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</si>
  <si>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</si>
  <si>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</si>
  <si>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</si>
  <si>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</si>
  <si>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</si>
  <si>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</si>
  <si>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</si>
  <si>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</si>
  <si>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</si>
  <si>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</si>
  <si>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</si>
  <si>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</si>
  <si>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</si>
  <si>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</si>
  <si>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</si>
  <si>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</si>
  <si>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</si>
  <si>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</si>
  <si>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</si>
  <si>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</si>
  <si>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</si>
  <si>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</si>
  <si>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</si>
  <si>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</si>
  <si>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</si>
  <si>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</si>
  <si>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</si>
  <si>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</si>
  <si>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</si>
  <si>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</si>
  <si>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</si>
  <si>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</si>
  <si>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</si>
  <si>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</si>
  <si>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</si>
  <si>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</si>
  <si>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</si>
  <si>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</si>
  <si>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</si>
  <si>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</si>
  <si>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</si>
  <si>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</si>
  <si>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</si>
  <si>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</si>
  <si>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</si>
  <si>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</si>
  <si>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</si>
  <si>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</si>
  <si>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</si>
  <si>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</si>
  <si>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</si>
  <si>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</si>
  <si>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</si>
  <si>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</si>
  <si>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</si>
  <si>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</si>
  <si>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</si>
  <si>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</si>
  <si>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</si>
  <si>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</si>
  <si>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</si>
  <si>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</si>
  <si>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</si>
  <si>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</si>
  <si>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</si>
  <si>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</si>
  <si>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</si>
  <si>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</si>
  <si>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</si>
  <si>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</si>
  <si>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</si>
  <si>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</si>
  <si>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</si>
  <si>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</si>
  <si>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</si>
  <si>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</si>
  <si>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</si>
  <si>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</si>
  <si>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</si>
  <si>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</si>
  <si>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</si>
  <si>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</si>
  <si>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</si>
  <si>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</si>
  <si>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</si>
  <si>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</si>
  <si>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</si>
  <si>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</si>
  <si>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</si>
  <si>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</si>
  <si>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</si>
  <si>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</si>
  <si>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</si>
  <si>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</si>
  <si>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</si>
  <si>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</si>
  <si>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</si>
  <si>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</si>
  <si>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</si>
  <si>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</si>
  <si>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</si>
  <si>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</si>
  <si>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</si>
  <si>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</si>
  <si>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</si>
  <si>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</si>
  <si>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</si>
  <si>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</si>
  <si>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</si>
  <si>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</si>
  <si>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</si>
  <si>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</si>
  <si>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</si>
  <si>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</si>
  <si>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</si>
  <si>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</si>
  <si>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</si>
  <si>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</si>
  <si>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</si>
  <si>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</si>
  <si>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</si>
  <si>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</si>
  <si>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</si>
  <si>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</si>
  <si>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</si>
  <si>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</si>
  <si>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</si>
  <si>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</si>
  <si>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</si>
  <si>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</si>
  <si>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</si>
  <si>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</si>
  <si>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</si>
  <si>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</si>
  <si>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</si>
  <si>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</si>
  <si>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</si>
  <si>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</si>
  <si>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</si>
  <si>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</si>
  <si>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</si>
  <si>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</si>
  <si>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</si>
  <si>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</si>
  <si>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</si>
  <si>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</si>
  <si>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</si>
  <si>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</si>
  <si>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</si>
  <si>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</si>
  <si>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</si>
  <si>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</si>
  <si>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</si>
  <si>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</si>
  <si>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</si>
  <si>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</si>
  <si>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</si>
  <si>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</si>
  <si>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</si>
  <si>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</si>
  <si>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</si>
  <si>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</si>
  <si>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</si>
  <si>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</si>
  <si>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</si>
  <si>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</si>
  <si>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</si>
  <si>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</si>
  <si>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</si>
  <si>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</si>
  <si>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</si>
  <si>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</si>
  <si>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</si>
  <si>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</si>
  <si>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</si>
  <si>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</si>
  <si>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</si>
  <si>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</si>
  <si>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</si>
  <si>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</si>
  <si>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</si>
  <si>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</si>
  <si>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</si>
  <si>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</si>
  <si>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</si>
  <si>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</si>
  <si>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</si>
  <si>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</si>
  <si>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</si>
  <si>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</si>
  <si>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</si>
  <si>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</si>
  <si>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</si>
  <si>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</si>
  <si>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</si>
  <si>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</si>
  <si>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</si>
  <si>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</si>
  <si>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</si>
  <si>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</si>
  <si>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</si>
  <si>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</si>
  <si>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</si>
  <si>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</si>
  <si>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</si>
  <si>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</si>
  <si>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</si>
  <si>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</si>
  <si>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</si>
  <si>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</si>
  <si>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</si>
  <si>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</si>
  <si>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</si>
  <si>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</si>
  <si>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</si>
  <si>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</si>
  <si>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</si>
  <si>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</si>
  <si>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</si>
  <si>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</si>
  <si>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</si>
  <si>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</si>
  <si>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</si>
  <si>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</si>
  <si>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</si>
  <si>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</si>
  <si>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</si>
  <si>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</si>
  <si>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</si>
  <si>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</si>
  <si>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</si>
  <si>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</si>
  <si>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</si>
  <si>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</si>
  <si>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</si>
  <si>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</si>
  <si>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</si>
  <si>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</si>
  <si>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</si>
  <si>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</si>
  <si>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</si>
  <si>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</si>
  <si>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</si>
  <si>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</si>
  <si>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</si>
  <si>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</si>
  <si>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</si>
  <si>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</si>
  <si>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</si>
  <si>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</si>
  <si>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</si>
  <si>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</si>
  <si>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</si>
  <si>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</si>
  <si>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</si>
  <si>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</si>
  <si>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</si>
  <si>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</si>
  <si>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</si>
  <si>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</si>
  <si>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</si>
  <si>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</si>
  <si>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</si>
  <si>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</si>
  <si>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</si>
  <si>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</si>
  <si>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</si>
  <si>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</si>
  <si>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</si>
  <si>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</si>
  <si>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</si>
  <si>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</si>
  <si>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</si>
  <si>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</si>
  <si>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</si>
  <si>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</si>
  <si>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</si>
  <si>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</si>
  <si>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</si>
  <si>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</si>
  <si>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</si>
  <si>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</si>
  <si>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</si>
  <si>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</si>
  <si>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</si>
  <si>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</si>
  <si>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</si>
  <si>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</si>
  <si>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</si>
  <si>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</si>
  <si>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</si>
  <si>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</si>
  <si>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</si>
  <si>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</si>
  <si>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</si>
  <si>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</si>
  <si>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</si>
  <si>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</si>
  <si>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</si>
  <si>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</si>
  <si>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</si>
  <si>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</si>
  <si>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</si>
  <si>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</si>
  <si>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</si>
  <si>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</si>
  <si>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</si>
  <si>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</si>
  <si>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</si>
  <si>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</si>
  <si>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</si>
  <si>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</si>
  <si>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</si>
  <si>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</si>
  <si>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</si>
  <si>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</si>
  <si>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</si>
  <si>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</si>
  <si>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</si>
  <si>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</si>
  <si>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</si>
  <si>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</si>
  <si>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</si>
  <si>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</si>
  <si>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</si>
  <si>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</si>
  <si>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</si>
  <si>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</si>
  <si>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</si>
  <si>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</si>
  <si>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</si>
  <si>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</si>
  <si>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</si>
  <si>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</si>
  <si>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</si>
  <si>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</si>
  <si>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</si>
  <si>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</si>
  <si>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</si>
  <si>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</si>
  <si>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</si>
  <si>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</si>
  <si>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</si>
  <si>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</si>
  <si>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</si>
  <si>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</si>
  <si>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</si>
  <si>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</si>
  <si>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</si>
  <si>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</si>
  <si>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</si>
  <si>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</si>
  <si>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</si>
  <si>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</si>
  <si>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</si>
  <si>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</si>
  <si>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</si>
  <si>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</si>
  <si>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</si>
  <si>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</si>
  <si>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</si>
  <si>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</si>
  <si>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</si>
  <si>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</si>
  <si>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</si>
  <si>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</si>
  <si>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</si>
  <si>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</si>
  <si>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</si>
  <si>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</si>
  <si>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</si>
  <si>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</si>
  <si>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</si>
  <si>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</si>
  <si>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</si>
  <si>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</si>
  <si>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</si>
  <si>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</si>
  <si>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</si>
  <si>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</si>
  <si>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</si>
  <si>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</si>
  <si>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</si>
  <si>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</si>
  <si>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</si>
  <si>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</si>
  <si>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</si>
  <si>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</si>
  <si>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</si>
  <si>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</si>
  <si>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</si>
  <si>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</si>
  <si>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</si>
  <si>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</si>
  <si>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</si>
  <si>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</si>
  <si>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</si>
  <si>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</si>
  <si>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</si>
  <si>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</si>
  <si>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</si>
  <si>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</si>
  <si>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</si>
  <si>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</si>
  <si>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</si>
  <si>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</si>
  <si>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</si>
  <si>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</si>
  <si>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</si>
  <si>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</si>
  <si>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</si>
  <si>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</si>
  <si>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</si>
  <si>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</si>
  <si>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</si>
  <si>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</si>
  <si>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</si>
  <si>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</si>
  <si>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</si>
  <si>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</si>
  <si>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</si>
  <si>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</si>
  <si>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</si>
  <si>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</si>
  <si>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</si>
  <si>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</si>
  <si>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</si>
  <si>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</si>
  <si>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</si>
  <si>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</si>
  <si>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</si>
  <si>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</si>
  <si>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</si>
  <si>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</si>
  <si>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</si>
  <si>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</si>
  <si>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</si>
  <si>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</si>
  <si>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</si>
  <si>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</si>
  <si>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</si>
  <si>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</si>
  <si>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</si>
  <si>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</si>
  <si>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</si>
  <si>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</si>
  <si>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</si>
  <si>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</si>
  <si>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</si>
  <si>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</si>
  <si>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</si>
  <si>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</si>
  <si>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</si>
  <si>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</si>
  <si>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</si>
  <si>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</si>
  <si>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</si>
  <si>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</si>
  <si>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</si>
  <si>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</si>
  <si>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</si>
  <si>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</si>
  <si>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</si>
  <si>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</si>
  <si>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</si>
  <si>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</si>
  <si>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</si>
  <si>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</si>
  <si>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</si>
  <si>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</si>
  <si>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</si>
  <si>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</si>
  <si>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</si>
  <si>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</si>
  <si>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</si>
  <si>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</si>
  <si>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</si>
  <si>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</si>
  <si>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</si>
  <si>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</si>
  <si>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</si>
  <si>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</si>
  <si>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</si>
  <si>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</si>
  <si>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</si>
  <si>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</si>
  <si>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</si>
  <si>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</si>
  <si>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</si>
  <si>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</si>
  <si>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</si>
  <si>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</si>
  <si>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</si>
  <si>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</si>
  <si>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</si>
  <si>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</si>
  <si>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</si>
  <si>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</si>
  <si>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</si>
  <si>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</si>
  <si>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</si>
  <si>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</si>
  <si>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</si>
  <si>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</si>
  <si>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</si>
  <si>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</si>
  <si>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</si>
  <si>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</si>
  <si>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</si>
  <si>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</si>
  <si>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</si>
  <si>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</si>
  <si>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</si>
  <si>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</si>
  <si>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</si>
  <si>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</si>
  <si>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</si>
  <si>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</si>
  <si>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</si>
  <si>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</si>
  <si>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</si>
  <si>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</si>
  <si>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</si>
  <si>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</si>
  <si>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</si>
  <si>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</si>
  <si>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</si>
  <si>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</si>
  <si>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</si>
  <si>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</si>
  <si>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</si>
  <si>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</si>
  <si>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</si>
  <si>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</si>
  <si>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</si>
  <si>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</si>
  <si>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</si>
  <si>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</si>
  <si>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</si>
  <si>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</si>
  <si>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</si>
  <si>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</si>
  <si>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</si>
  <si>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</si>
  <si>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</si>
  <si>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</si>
  <si>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</si>
  <si>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</si>
  <si>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</si>
  <si>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</si>
  <si>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</si>
  <si>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</si>
  <si>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</si>
  <si>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</si>
  <si>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</si>
  <si>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</si>
  <si>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</si>
  <si>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</si>
  <si>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</si>
  <si>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</si>
  <si>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</si>
  <si>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</si>
  <si>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</si>
  <si>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</si>
  <si>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</si>
  <si>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</si>
  <si>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</si>
  <si>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</si>
  <si>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</si>
  <si>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</si>
  <si>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</si>
  <si>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</si>
  <si>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</si>
  <si>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</si>
  <si>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</si>
  <si>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</si>
  <si>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</si>
  <si>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</si>
  <si>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</si>
  <si>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</si>
  <si>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</si>
  <si>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</si>
  <si>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</si>
  <si>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</si>
  <si>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</si>
  <si>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</si>
  <si>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</si>
  <si>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</si>
  <si>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</si>
  <si>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</si>
  <si>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</si>
  <si>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</si>
  <si>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</si>
  <si>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</si>
  <si>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</si>
  <si>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</si>
  <si>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</si>
  <si>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</si>
  <si>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</si>
  <si>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</si>
  <si>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</si>
  <si>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</si>
  <si>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</si>
  <si>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</si>
  <si>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</si>
  <si>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</si>
  <si>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</si>
  <si>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</si>
  <si>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</si>
  <si>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</si>
  <si>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</si>
  <si>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</si>
  <si>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</si>
  <si>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</si>
  <si>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</si>
  <si>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</si>
  <si>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</si>
  <si>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</si>
  <si>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</si>
  <si>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</si>
  <si>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</si>
  <si>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</si>
  <si>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</si>
  <si>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</si>
  <si>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</si>
  <si>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</si>
  <si>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</si>
  <si>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</si>
  <si>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</si>
  <si>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</si>
  <si>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</si>
  <si>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</si>
  <si>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</si>
  <si>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</si>
  <si>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</si>
  <si>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</si>
  <si>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</si>
  <si>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</si>
  <si>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</si>
  <si>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</si>
  <si>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</si>
  <si>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</si>
  <si>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</si>
  <si>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</si>
  <si>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</si>
  <si>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</si>
  <si>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</si>
  <si>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</si>
  <si>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</si>
  <si>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</si>
  <si>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</si>
  <si>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</si>
  <si>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</si>
  <si>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</si>
  <si>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</si>
  <si>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</si>
  <si>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</si>
  <si>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</si>
  <si>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</si>
  <si>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</si>
  <si>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</si>
  <si>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</si>
  <si>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</si>
  <si>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</si>
  <si>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</si>
  <si>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</si>
  <si>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</si>
  <si>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</si>
  <si>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</si>
  <si>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</si>
  <si>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</si>
  <si>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</si>
  <si>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</si>
  <si>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</si>
  <si>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</si>
  <si>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</si>
  <si>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</si>
  <si>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</si>
  <si>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</si>
  <si>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</si>
  <si>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</si>
  <si>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</si>
  <si>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</si>
  <si>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</si>
  <si>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</si>
  <si>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</si>
  <si>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</si>
  <si>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</si>
  <si>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</si>
  <si>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</si>
  <si>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</si>
  <si>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</si>
  <si>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</si>
  <si>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</si>
  <si>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</si>
  <si>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</si>
  <si>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</si>
  <si>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</si>
  <si>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</si>
  <si>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</si>
  <si>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</si>
  <si>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</si>
  <si>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</si>
  <si>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</si>
  <si>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</si>
  <si>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</si>
  <si>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</si>
  <si>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</si>
  <si>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</si>
  <si>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</si>
  <si>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</si>
  <si>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</si>
  <si>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</si>
  <si>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</si>
  <si>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</si>
  <si>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</si>
  <si>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</si>
  <si>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</si>
  <si>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</si>
  <si>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</si>
  <si>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</si>
  <si>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</si>
  <si>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</si>
  <si>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</si>
  <si>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</si>
  <si>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</si>
  <si>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</si>
  <si>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</si>
  <si>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</si>
  <si>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</si>
  <si>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</si>
  <si>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</si>
  <si>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</si>
  <si>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</si>
  <si>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</si>
  <si>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</si>
  <si>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</si>
  <si>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</si>
  <si>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</si>
  <si>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</si>
  <si>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</si>
  <si>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</si>
  <si>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</si>
  <si>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</si>
  <si>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</si>
  <si>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</si>
  <si>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</si>
  <si>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</si>
  <si>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</si>
  <si>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</si>
  <si>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</si>
  <si>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</si>
  <si>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</si>
  <si>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</si>
  <si>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</si>
  <si>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</si>
  <si>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</si>
  <si>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</si>
  <si>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</si>
  <si>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</si>
  <si>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</si>
  <si>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</si>
  <si>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</si>
  <si>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</si>
  <si>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</si>
  <si>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</si>
  <si>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</si>
  <si>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</si>
  <si>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</si>
  <si>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</si>
  <si>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</si>
  <si>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</si>
  <si>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</si>
  <si>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</si>
  <si>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</si>
  <si>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</si>
  <si>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</si>
  <si>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</si>
  <si>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</si>
  <si>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</si>
  <si>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</si>
  <si>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</si>
  <si>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</si>
  <si>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</si>
  <si>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</si>
  <si>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</si>
  <si>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</si>
  <si>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</si>
  <si>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</si>
  <si>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</si>
  <si>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</si>
  <si>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</si>
  <si>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</si>
  <si>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</si>
  <si>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</si>
  <si>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</si>
  <si>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</si>
  <si>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</si>
  <si>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</si>
  <si>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</si>
  <si>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</si>
  <si>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</si>
  <si>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</si>
  <si>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</si>
  <si>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</si>
  <si>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</si>
  <si>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</si>
  <si>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</si>
  <si>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</si>
  <si>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</si>
  <si>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</si>
  <si>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</si>
  <si>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</si>
  <si>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</si>
  <si>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</si>
  <si>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</si>
  <si>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</si>
  <si>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</si>
  <si>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</si>
  <si>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</si>
  <si>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</si>
  <si>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</si>
  <si>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</si>
  <si>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</si>
  <si>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</si>
  <si>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</si>
  <si>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</si>
  <si>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</si>
  <si>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</si>
  <si>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</si>
  <si>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</si>
  <si>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</si>
  <si>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</si>
  <si>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</si>
  <si>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</si>
  <si>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</si>
  <si>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</si>
  <si>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</si>
  <si>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</si>
  <si>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</si>
  <si>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</si>
  <si>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</si>
  <si>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</si>
  <si>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</si>
  <si>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</si>
  <si>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</si>
  <si>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на поставку технической воды</t>
  </si>
  <si>
    <t>https://portal.eias.ru/Portal/DownloadPage.aspx?type=12&amp;guid=4c478103-29d0-4ba3-8467-dadd6e3758dc</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</si>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</sst>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ir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4c478103-29d0-4ba3-8467-dadd6e3758dc" TargetMode="External"/><Relationship Id="rId1" Type="http://schemas.openxmlformats.org/officeDocument/2006/relationships/hyperlink" Target="https://portal.eias.ru/Portal/DownloadPage.aspx?type=12&amp;guid=4c478103-29d0-4ba3-8467-dadd6e3758d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1" customWidth="1"/>
    <col min="2" max="2" width="9.09765625" style="1631" customWidth="1"/>
    <col min="3" max="3" width="16.3984375" style="1631" customWidth="1"/>
    <col min="4" max="25" width="6.29687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29"/>
      <c r="Z2" s="1628"/>
      <c r="AA2" s="1630"/>
      <c r="AB2" s="1628"/>
    </row>
    <row r="3" spans="1:28" ht="15.75" customHeight="1">
      <c r="A3" s="1628"/>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3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0"/>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9" hidden="1" customWidth="1"/>
    <col min="2" max="3" width="9.09765625" style="1562" hidden="1" customWidth="1"/>
    <col min="4" max="4" width="3" style="1768" customWidth="1"/>
    <col min="5" max="5" width="6" style="1562" customWidth="1"/>
    <col min="6" max="6" width="1.69921875" style="1562" hidden="1" customWidth="1"/>
    <col min="7" max="8" width="30" style="1562" customWidth="1"/>
    <col min="9" max="9" width="8" style="1562" customWidth="1"/>
    <col min="10" max="10" width="12.09765625" style="1562" customWidth="1"/>
    <col min="11" max="11" width="46" style="1562" customWidth="1"/>
    <col min="12" max="12" width="100" style="1562" customWidth="1"/>
    <col min="13" max="13" width="7" style="1746" customWidth="1"/>
    <col min="14" max="22" width="10" style="1562" customWidth="1"/>
    <col min="23" max="23" width="10.59765625" style="1562" hidden="1"/>
  </cols>
  <sheetData>
    <row r="1" spans="1:23" s="1569" customFormat="1" ht="5.25" hidden="1" customHeight="1">
      <c r="C1" s="448"/>
      <c r="D1" s="431"/>
      <c r="F1" s="448"/>
      <c r="G1" s="426" t="s">
        <v>81</v>
      </c>
      <c r="H1" s="426" t="s">
        <v>82</v>
      </c>
      <c r="I1" s="426" t="s">
        <v>83</v>
      </c>
      <c r="P1" s="426" t="s">
        <v>81</v>
      </c>
      <c r="Q1" s="426" t="s">
        <v>82</v>
      </c>
      <c r="R1" s="426" t="s">
        <v>83</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8" t="s">
        <v>386</v>
      </c>
      <c r="F4" s="2048"/>
      <c r="G4" s="2049"/>
      <c r="H4" s="2049"/>
      <c r="I4" s="2050"/>
      <c r="J4" s="428"/>
      <c r="K4" s="390"/>
      <c r="L4" s="390"/>
      <c r="W4" s="384">
        <v>22</v>
      </c>
    </row>
    <row r="5" spans="1:23" s="1562" customFormat="1" ht="18" customHeight="1">
      <c r="A5" s="694"/>
      <c r="D5" s="753"/>
      <c r="E5" s="2158" t="str">
        <f>IF(org=0,"Не определено",org)</f>
        <v>НАО "СВЕЗА Мантурово"</v>
      </c>
      <c r="F5" s="2158"/>
      <c r="G5" s="2159"/>
      <c r="H5" s="2159"/>
      <c r="I5" s="2160"/>
      <c r="J5" s="428"/>
      <c r="K5" s="390"/>
      <c r="L5" s="390"/>
      <c r="M5" s="444"/>
      <c r="W5" s="693">
        <v>17</v>
      </c>
    </row>
    <row r="6" spans="1:23" s="1539" customFormat="1" ht="11.5" customHeight="1">
      <c r="A6" s="416"/>
      <c r="D6" s="423"/>
      <c r="E6" s="418"/>
      <c r="F6" s="418"/>
      <c r="G6" s="421"/>
      <c r="H6" s="421"/>
      <c r="I6" s="422"/>
      <c r="J6" s="422"/>
      <c r="K6" s="689"/>
      <c r="L6" s="422"/>
      <c r="W6" s="417">
        <v>11</v>
      </c>
    </row>
    <row r="7" spans="1:23" ht="14.65" customHeight="1">
      <c r="D7" s="387"/>
      <c r="E7" s="2143" t="s">
        <v>298</v>
      </c>
      <c r="F7" s="2143"/>
      <c r="G7" s="2144"/>
      <c r="H7" s="2144"/>
      <c r="I7" s="2144"/>
      <c r="J7" s="2144"/>
      <c r="K7" s="2144"/>
      <c r="L7" s="2112" t="s">
        <v>299</v>
      </c>
      <c r="W7" s="384">
        <v>14</v>
      </c>
    </row>
    <row r="8" spans="1:23" ht="48.25" customHeight="1">
      <c r="D8" s="387"/>
      <c r="E8" s="410" t="s">
        <v>86</v>
      </c>
      <c r="F8" s="754"/>
      <c r="G8" s="402" t="s">
        <v>84</v>
      </c>
      <c r="H8" s="402" t="s">
        <v>85</v>
      </c>
      <c r="I8" s="351" t="s">
        <v>83</v>
      </c>
      <c r="J8" s="351" t="s">
        <v>387</v>
      </c>
      <c r="K8" s="351" t="s">
        <v>388</v>
      </c>
      <c r="L8" s="211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6" t="s">
        <v>389</v>
      </c>
      <c r="M10" s="444"/>
      <c r="N10" s="442"/>
      <c r="O10" s="442"/>
      <c r="P10" s="442"/>
      <c r="Q10" s="442"/>
      <c r="R10" s="442"/>
      <c r="S10" s="442"/>
      <c r="T10" s="442"/>
      <c r="U10" s="442"/>
      <c r="V10" s="442"/>
      <c r="W10" s="384">
        <v>0</v>
      </c>
    </row>
    <row r="11" spans="1:23" ht="15" hidden="1" customHeight="1">
      <c r="A11" s="2040"/>
      <c r="B11" s="441"/>
      <c r="C11" s="441"/>
      <c r="D11" s="796"/>
      <c r="E11" s="450"/>
      <c r="F11" s="450"/>
      <c r="G11" s="450"/>
      <c r="H11" s="450"/>
      <c r="I11" s="451"/>
      <c r="J11" s="452"/>
      <c r="K11" s="650"/>
      <c r="L11" s="2170"/>
      <c r="M11" s="448"/>
      <c r="N11" s="448"/>
      <c r="O11" s="448"/>
      <c r="P11" s="453"/>
      <c r="Q11" s="453"/>
      <c r="R11" s="454"/>
      <c r="S11" s="448"/>
      <c r="T11" s="448"/>
      <c r="U11" s="448"/>
      <c r="V11" s="448"/>
      <c r="W11" s="384">
        <v>0</v>
      </c>
    </row>
    <row r="12" spans="1:23" s="1539" customFormat="1" ht="15" customHeight="1">
      <c r="A12" s="2040"/>
      <c r="B12" s="441"/>
      <c r="C12" s="441"/>
      <c r="D12" s="797"/>
      <c r="E12" s="754">
        <v>1</v>
      </c>
      <c r="F12" s="795">
        <v>23</v>
      </c>
      <c r="G12" s="794"/>
      <c r="H12" s="724"/>
      <c r="I12" s="722"/>
      <c r="J12" s="457" t="s">
        <v>64</v>
      </c>
      <c r="K12" s="1091" t="s">
        <v>22</v>
      </c>
      <c r="L12" s="2170"/>
      <c r="M12" s="448"/>
      <c r="N12" s="448"/>
      <c r="O12" s="448"/>
      <c r="P12" s="453" t="s">
        <v>390</v>
      </c>
      <c r="Q12" s="453" t="s">
        <v>391</v>
      </c>
      <c r="R12" s="454" t="s">
        <v>392</v>
      </c>
      <c r="S12" s="448" t="s">
        <v>393</v>
      </c>
      <c r="T12" s="448"/>
      <c r="U12" s="448"/>
      <c r="V12" s="448"/>
      <c r="W12" s="417">
        <v>14</v>
      </c>
    </row>
    <row r="13" spans="1:23" ht="15.75" customHeight="1">
      <c r="A13" s="2040"/>
      <c r="B13" s="442"/>
      <c r="D13" s="443"/>
      <c r="E13" s="342"/>
      <c r="F13" s="466"/>
      <c r="G13" s="353" t="s">
        <v>100</v>
      </c>
      <c r="H13" s="341"/>
      <c r="I13" s="341"/>
      <c r="J13" s="341"/>
      <c r="K13" s="340"/>
      <c r="L13" s="2157"/>
      <c r="M13" s="446"/>
      <c r="N13" s="442"/>
      <c r="O13" s="442"/>
      <c r="P13" s="442"/>
      <c r="Q13" s="442"/>
      <c r="R13" s="442"/>
      <c r="S13" s="442"/>
      <c r="T13" s="442"/>
      <c r="U13" s="442"/>
      <c r="V13" s="442"/>
      <c r="W13" s="384">
        <v>15</v>
      </c>
    </row>
    <row r="14" spans="1:23" ht="11.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36"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36"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32"/>
      <c r="R6" s="293"/>
      <c r="S6" s="1236"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36"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36"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33"/>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1"/>
      <c r="AI17" s="2180" t="s">
        <v>64</v>
      </c>
      <c r="AJ17" s="2181"/>
      <c r="AK17" s="2180" t="s">
        <v>64</v>
      </c>
      <c r="AS17" s="1082">
        <v>0</v>
      </c>
    </row>
    <row r="18" spans="1:45" ht="14.25" hidden="1" customHeight="1">
      <c r="P18" s="1238"/>
      <c r="AD18" s="1287"/>
      <c r="AE18" s="1287"/>
      <c r="AF18" s="1287"/>
      <c r="AG18" s="265" t="str">
        <f>AH17&amp;"-"&amp;AJ17</f>
        <v>-</v>
      </c>
      <c r="AH18" s="2180"/>
      <c r="AI18" s="2180"/>
      <c r="AJ18" s="2180"/>
      <c r="AK18" s="2180"/>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65"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65" customHeight="1">
      <c r="Q40" s="313"/>
      <c r="R40" s="313"/>
      <c r="S40" s="2196"/>
      <c r="T40" s="2144"/>
      <c r="U40" s="961"/>
      <c r="V40" s="2114" t="s">
        <v>431</v>
      </c>
      <c r="W40" s="2192" t="s">
        <v>432</v>
      </c>
      <c r="X40" s="2037" t="s">
        <v>433</v>
      </c>
      <c r="Y40" s="2036"/>
      <c r="Z40" s="2037" t="s">
        <v>434</v>
      </c>
      <c r="AA40" s="2042"/>
      <c r="AB40" s="2036"/>
      <c r="AC40" s="2201"/>
      <c r="AD40" s="2114" t="s">
        <v>431</v>
      </c>
      <c r="AE40" s="2192" t="s">
        <v>432</v>
      </c>
      <c r="AF40" s="2037" t="s">
        <v>433</v>
      </c>
      <c r="AG40" s="2036"/>
      <c r="AH40" s="2037" t="s">
        <v>434</v>
      </c>
      <c r="AI40" s="2042"/>
      <c r="AJ40" s="2036"/>
      <c r="AK40" s="2201"/>
      <c r="AL40" s="2204"/>
      <c r="AM40" s="205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148" t="s">
        <v>444</v>
      </c>
      <c r="AA41" s="2149" t="s">
        <v>445</v>
      </c>
      <c r="AB41" s="2163"/>
      <c r="AC41" s="2202"/>
      <c r="AD41" s="2169"/>
      <c r="AE41" s="2193"/>
      <c r="AF41" s="1149" t="s">
        <v>442</v>
      </c>
      <c r="AG41" s="1149" t="s">
        <v>443</v>
      </c>
      <c r="AH41" s="1240"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194">
        <f ca="1">OFFSET(AA42,0,-1)+1</f>
        <v>4</v>
      </c>
      <c r="AB42" s="2194"/>
      <c r="AC42" s="1183">
        <f ca="1">OFFSET(AC42,0,-2)+1</f>
        <v>5</v>
      </c>
      <c r="AD42" s="1239">
        <f ca="1">OFFSET(AD42,0,-1)+1</f>
        <v>6</v>
      </c>
      <c r="AE42" s="1239"/>
      <c r="AF42" s="1239">
        <f ca="1">OFFSET(AF42,0,-1)+1</f>
        <v>1</v>
      </c>
      <c r="AG42" s="1239">
        <f ca="1">OFFSET(AG42,0,-1)+1</f>
        <v>2</v>
      </c>
      <c r="AH42" s="1239">
        <f ca="1">OFFSET(AH42,0,-1)+1</f>
        <v>3</v>
      </c>
      <c r="AI42" s="2194">
        <f ca="1">OFFSET(AI42,0,-1)+1</f>
        <v>4</v>
      </c>
      <c r="AJ42" s="2194"/>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4"/>
      <c r="F44" s="2183">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4"/>
      <c r="F45" s="2184"/>
      <c r="G45" s="2183">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4"/>
      <c r="F46" s="2184"/>
      <c r="G46" s="2184"/>
      <c r="H46" s="2183">
        <v>1</v>
      </c>
      <c r="I46" s="1290"/>
      <c r="J46" s="1290"/>
      <c r="K46" s="1290"/>
      <c r="L46" s="1291"/>
      <c r="M46" s="1292"/>
      <c r="N46" s="1292"/>
      <c r="O46" s="1292"/>
      <c r="P46" s="291"/>
      <c r="Q46" s="289"/>
      <c r="R46" s="290"/>
      <c r="S46" s="115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4"/>
      <c r="F47" s="2184"/>
      <c r="G47" s="2184"/>
      <c r="H47" s="2184"/>
      <c r="I47" s="2185" t="str">
        <f>S46&amp;".1"</f>
        <v>....1</v>
      </c>
      <c r="J47" s="1290"/>
      <c r="K47" s="1290"/>
      <c r="L47" s="1291" t="s">
        <v>401</v>
      </c>
      <c r="P47" s="2187">
        <v>1</v>
      </c>
      <c r="Q47" s="1147"/>
      <c r="R47" s="293"/>
      <c r="S47" s="115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4"/>
      <c r="F48" s="2184"/>
      <c r="G48" s="2184"/>
      <c r="H48" s="2184"/>
      <c r="I48" s="2186"/>
      <c r="J48" s="2185" t="str">
        <f>I47&amp;".1"</f>
        <v>....1.1</v>
      </c>
      <c r="K48" s="1290"/>
      <c r="L48" s="1291" t="s">
        <v>404</v>
      </c>
      <c r="P48" s="2187"/>
      <c r="Q48" s="2187">
        <v>1</v>
      </c>
      <c r="R48" s="294"/>
      <c r="S48" s="115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4"/>
      <c r="F49" s="2184"/>
      <c r="G49" s="2184"/>
      <c r="H49" s="2184"/>
      <c r="I49" s="2186"/>
      <c r="J49" s="2186"/>
      <c r="K49" s="2185" t="str">
        <f>J48&amp;".1"</f>
        <v>....1.1.1</v>
      </c>
      <c r="L49" s="1291" t="s">
        <v>407</v>
      </c>
      <c r="P49" s="2187"/>
      <c r="Q49" s="2187"/>
      <c r="R49" s="294">
        <v>1</v>
      </c>
      <c r="S49" s="1151"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448" t="e">
        <f ca="1">STRCHECKDATE(V50:AL50)</f>
        <v>#NAME?</v>
      </c>
      <c r="AO49" s="437"/>
      <c r="AP49" s="437" t="str">
        <f t="shared" si="1"/>
        <v/>
      </c>
      <c r="AQ49" s="437"/>
      <c r="AR49" s="437"/>
      <c r="AS49" s="1082">
        <v>23</v>
      </c>
    </row>
    <row r="50" spans="1:45" ht="1" customHeight="1">
      <c r="A50" s="1290" t="s">
        <v>156</v>
      </c>
      <c r="B50" s="1290" t="s">
        <v>157</v>
      </c>
      <c r="C50" s="1290" t="s">
        <v>158</v>
      </c>
      <c r="D50" s="1290" t="s">
        <v>159</v>
      </c>
      <c r="E50" s="2184"/>
      <c r="F50" s="2184"/>
      <c r="G50" s="2184"/>
      <c r="H50" s="2184"/>
      <c r="I50" s="2186"/>
      <c r="J50" s="2186"/>
      <c r="K50" s="2185"/>
      <c r="L50" s="1291"/>
      <c r="P50" s="2187"/>
      <c r="Q50" s="2187"/>
      <c r="R50" s="294"/>
      <c r="S50" s="115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156</v>
      </c>
      <c r="B51" s="1290" t="s">
        <v>157</v>
      </c>
      <c r="C51" s="1290" t="s">
        <v>158</v>
      </c>
      <c r="D51" s="1290" t="s">
        <v>159</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156</v>
      </c>
      <c r="B52" s="1290" t="s">
        <v>157</v>
      </c>
      <c r="C52" s="1290" t="s">
        <v>158</v>
      </c>
      <c r="D52" s="1290" t="s">
        <v>159</v>
      </c>
      <c r="E52" s="2184"/>
      <c r="F52" s="2184"/>
      <c r="G52" s="2184"/>
      <c r="H52" s="2184"/>
      <c r="I52" s="2185"/>
      <c r="J52" s="1290"/>
      <c r="K52" s="1290"/>
      <c r="L52" s="1291"/>
      <c r="P52" s="2187"/>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156</v>
      </c>
      <c r="B54" s="1270" t="s">
        <v>157</v>
      </c>
      <c r="C54" s="1270" t="s">
        <v>158</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156</v>
      </c>
      <c r="B55" s="1270" t="s">
        <v>157</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156</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7.25" customHeight="1">
      <c r="O60" s="474"/>
      <c r="P60" s="123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64</v>
      </c>
    </row>
    <row r="61" spans="1:45" ht="14.65" customHeight="1">
      <c r="O61" s="474"/>
      <c r="AS61" s="1082">
        <v>14</v>
      </c>
    </row>
    <row r="62" spans="1:45" ht="18.75" customHeight="1">
      <c r="O62" s="474"/>
      <c r="P62" s="1255"/>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P63" s="125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P64" s="1255"/>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58"/>
      <c r="R6" s="293"/>
      <c r="S6" s="1263"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65"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65"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161</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161</v>
      </c>
      <c r="B44" s="1290" t="s">
        <v>162</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 customHeight="1">
      <c r="A46" s="1290" t="s">
        <v>161</v>
      </c>
      <c r="B46" s="1290" t="s">
        <v>162</v>
      </c>
      <c r="C46" s="1290" t="s">
        <v>163</v>
      </c>
      <c r="D46" s="1290" t="s">
        <v>164</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4"/>
      <c r="F47" s="2184"/>
      <c r="G47" s="2184"/>
      <c r="H47" s="2184"/>
      <c r="I47" s="2185" t="str">
        <f>S46&amp;".1"</f>
        <v>....1</v>
      </c>
      <c r="J47" s="1290"/>
      <c r="K47" s="1290"/>
      <c r="L47" s="1291" t="s">
        <v>401</v>
      </c>
      <c r="P47" s="2187">
        <v>1</v>
      </c>
      <c r="Q47" s="1258"/>
      <c r="R47" s="293"/>
      <c r="S47" s="1263"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 customHeight="1">
      <c r="A48" s="1290" t="s">
        <v>161</v>
      </c>
      <c r="B48" s="1290" t="s">
        <v>162</v>
      </c>
      <c r="C48" s="1290" t="s">
        <v>163</v>
      </c>
      <c r="D48" s="1290" t="s">
        <v>164</v>
      </c>
      <c r="E48" s="2184"/>
      <c r="F48" s="2184"/>
      <c r="G48" s="2184"/>
      <c r="H48" s="2184"/>
      <c r="I48" s="2186"/>
      <c r="J48" s="2185" t="str">
        <f>I47&amp;".1"</f>
        <v>....1.1</v>
      </c>
      <c r="K48" s="1290"/>
      <c r="L48" s="1291" t="s">
        <v>404</v>
      </c>
      <c r="P48" s="2187"/>
      <c r="Q48" s="2187">
        <v>1</v>
      </c>
      <c r="R48" s="294"/>
      <c r="S48" s="1263"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 customHeight="1">
      <c r="A49" s="1290" t="s">
        <v>161</v>
      </c>
      <c r="B49" s="1290" t="s">
        <v>162</v>
      </c>
      <c r="C49" s="1290" t="s">
        <v>163</v>
      </c>
      <c r="D49" s="1290" t="s">
        <v>164</v>
      </c>
      <c r="E49" s="2184"/>
      <c r="F49" s="2184"/>
      <c r="G49" s="2184"/>
      <c r="H49" s="2184"/>
      <c r="I49" s="2186"/>
      <c r="J49" s="2186"/>
      <c r="K49" s="2185" t="str">
        <f>J48&amp;".1"</f>
        <v>....1.1.1</v>
      </c>
      <c r="L49" s="1291" t="s">
        <v>407</v>
      </c>
      <c r="P49" s="2187"/>
      <c r="Q49" s="2187"/>
      <c r="R49" s="294">
        <v>1</v>
      </c>
      <c r="S49" s="1263"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448" t="e">
        <f ca="1">STRCHECKDATE(V50:AL50)</f>
        <v>#NAME?</v>
      </c>
      <c r="AO49" s="437"/>
      <c r="AP49" s="437" t="str">
        <f t="shared" si="1"/>
        <v/>
      </c>
      <c r="AQ49" s="437"/>
      <c r="AR49" s="437"/>
      <c r="AS49" s="1082">
        <v>21</v>
      </c>
    </row>
    <row r="50" spans="1:45" ht="1" customHeight="1">
      <c r="A50" s="1290" t="s">
        <v>161</v>
      </c>
      <c r="B50" s="1290" t="s">
        <v>162</v>
      </c>
      <c r="C50" s="1290" t="s">
        <v>163</v>
      </c>
      <c r="D50" s="1290" t="s">
        <v>164</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161</v>
      </c>
      <c r="B51" s="1290" t="s">
        <v>162</v>
      </c>
      <c r="C51" s="1290" t="s">
        <v>163</v>
      </c>
      <c r="D51" s="1290" t="s">
        <v>164</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161</v>
      </c>
      <c r="B52" s="1290" t="s">
        <v>162</v>
      </c>
      <c r="C52" s="1290" t="s">
        <v>163</v>
      </c>
      <c r="D52" s="1290" t="s">
        <v>164</v>
      </c>
      <c r="E52" s="2184"/>
      <c r="F52" s="2184"/>
      <c r="G52" s="2184"/>
      <c r="H52" s="2184"/>
      <c r="I52" s="2185"/>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161</v>
      </c>
      <c r="B54" s="1270" t="s">
        <v>162</v>
      </c>
      <c r="C54" s="1270" t="s">
        <v>163</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161</v>
      </c>
      <c r="B55" s="1270" t="s">
        <v>162</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161</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5.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62</v>
      </c>
    </row>
    <row r="61" spans="1:45" ht="14.65"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401</v>
      </c>
      <c r="M6" s="1562"/>
      <c r="P6" s="2187">
        <v>1</v>
      </c>
      <c r="Q6" s="1877"/>
      <c r="R6" s="293"/>
      <c r="S6" s="1881"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404</v>
      </c>
      <c r="M7" s="1562"/>
      <c r="N7" s="1558"/>
      <c r="P7" s="2187"/>
      <c r="Q7" s="2187">
        <v>1</v>
      </c>
      <c r="R7" s="294"/>
      <c r="S7" s="1881"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407</v>
      </c>
      <c r="M8" s="1562"/>
      <c r="N8" s="1558"/>
      <c r="O8" s="1558"/>
      <c r="P8" s="2187"/>
      <c r="Q8" s="2187"/>
      <c r="R8" s="294">
        <v>1</v>
      </c>
      <c r="S8" s="1881"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0"/>
      <c r="F13" s="2210"/>
      <c r="G13" s="2209"/>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0"/>
      <c r="F14" s="2209"/>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9"/>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64</v>
      </c>
      <c r="AJ17" s="2181"/>
      <c r="AK17" s="2180" t="s">
        <v>64</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41</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421</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422</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42</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423</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424</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8">
        <v>14</v>
      </c>
    </row>
    <row r="39" spans="1:45" ht="14.65" customHeight="1">
      <c r="Q39" s="313"/>
      <c r="R39" s="313"/>
      <c r="S39" s="2196" t="s">
        <v>86</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8">
        <v>14</v>
      </c>
    </row>
    <row r="40" spans="1:45" ht="35.65"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4"/>
      <c r="U41" s="239"/>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 customHeight="1">
      <c r="A43" s="1194" t="s">
        <v>210</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210</v>
      </c>
      <c r="B44" s="1194" t="s">
        <v>211</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1551"/>
      <c r="AP45" s="1551" t="str">
        <f t="shared" si="1"/>
        <v xml:space="preserve">Наименование системы теплоснабжения </v>
      </c>
      <c r="AQ45" s="1551"/>
      <c r="AR45" s="1551"/>
      <c r="AS45" s="1558">
        <v>23</v>
      </c>
    </row>
    <row r="46" spans="1:45" ht="22"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55" t="str">
        <f>S46&amp;".1"</f>
        <v>....1</v>
      </c>
      <c r="J47" s="1194"/>
      <c r="K47" s="1194"/>
      <c r="L47" s="1237" t="s">
        <v>401</v>
      </c>
      <c r="P47" s="2187">
        <v>1</v>
      </c>
      <c r="Q47" s="1877"/>
      <c r="R47" s="293"/>
      <c r="S47" s="188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210</v>
      </c>
      <c r="B48" s="1194" t="s">
        <v>211</v>
      </c>
      <c r="C48" s="1194" t="s">
        <v>212</v>
      </c>
      <c r="D48" s="1194" t="s">
        <v>213</v>
      </c>
      <c r="E48" s="2210"/>
      <c r="F48" s="2210"/>
      <c r="G48" s="2210"/>
      <c r="H48" s="2210"/>
      <c r="I48" s="2037"/>
      <c r="J48" s="2055" t="str">
        <f>I47&amp;".1"</f>
        <v>....1.1</v>
      </c>
      <c r="K48" s="1194"/>
      <c r="L48" s="1237" t="s">
        <v>404</v>
      </c>
      <c r="P48" s="2187"/>
      <c r="Q48" s="2187">
        <v>1</v>
      </c>
      <c r="R48" s="294"/>
      <c r="S48" s="188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1551"/>
      <c r="AP48" s="1551" t="str">
        <f t="shared" si="1"/>
        <v>Группа потребителей</v>
      </c>
      <c r="AQ48" s="1551"/>
      <c r="AR48" s="1551"/>
      <c r="AS48" s="1558">
        <v>21</v>
      </c>
    </row>
    <row r="49" spans="1:45" ht="22" customHeight="1">
      <c r="A49" s="1194" t="s">
        <v>210</v>
      </c>
      <c r="B49" s="1194" t="s">
        <v>211</v>
      </c>
      <c r="C49" s="1194" t="s">
        <v>212</v>
      </c>
      <c r="D49" s="1194" t="s">
        <v>213</v>
      </c>
      <c r="E49" s="2210"/>
      <c r="F49" s="2210"/>
      <c r="G49" s="2210"/>
      <c r="H49" s="2210"/>
      <c r="I49" s="2037"/>
      <c r="J49" s="2037"/>
      <c r="K49" s="2055" t="str">
        <f>J48&amp;".1"</f>
        <v>....1.1.1</v>
      </c>
      <c r="L49" s="1237" t="s">
        <v>407</v>
      </c>
      <c r="P49" s="2187"/>
      <c r="Q49" s="2187"/>
      <c r="R49" s="294">
        <v>1</v>
      </c>
      <c r="S49" s="1881"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1563" t="e">
        <f ca="1">STRCHECKDATE(V50:AL50)</f>
        <v>#NAME?</v>
      </c>
      <c r="AO49" s="1551"/>
      <c r="AP49" s="1551" t="str">
        <f t="shared" si="1"/>
        <v/>
      </c>
      <c r="AQ49" s="1551"/>
      <c r="AR49" s="1551"/>
      <c r="AS49" s="1558">
        <v>21</v>
      </c>
    </row>
    <row r="50" spans="1:45" ht="1" customHeight="1">
      <c r="A50" s="1194" t="s">
        <v>210</v>
      </c>
      <c r="B50" s="1194" t="s">
        <v>211</v>
      </c>
      <c r="C50" s="1194" t="s">
        <v>212</v>
      </c>
      <c r="D50" s="1194" t="s">
        <v>213</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 customHeight="1">
      <c r="A51" s="1194" t="s">
        <v>210</v>
      </c>
      <c r="B51" s="1194" t="s">
        <v>211</v>
      </c>
      <c r="C51" s="1194" t="s">
        <v>212</v>
      </c>
      <c r="D51" s="1194" t="s">
        <v>213</v>
      </c>
      <c r="E51" s="2210"/>
      <c r="F51" s="2210"/>
      <c r="G51" s="2210"/>
      <c r="H51" s="2210"/>
      <c r="I51" s="2037"/>
      <c r="J51" s="2055"/>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 customHeight="1">
      <c r="A52" s="1194" t="s">
        <v>210</v>
      </c>
      <c r="B52" s="1194" t="s">
        <v>211</v>
      </c>
      <c r="C52" s="1194" t="s">
        <v>212</v>
      </c>
      <c r="D52" s="1194" t="s">
        <v>213</v>
      </c>
      <c r="E52" s="2210"/>
      <c r="F52" s="2210"/>
      <c r="G52" s="2210"/>
      <c r="H52" s="2210"/>
      <c r="I52" s="2055"/>
      <c r="J52" s="1194"/>
      <c r="K52" s="1194"/>
      <c r="L52" s="1237"/>
      <c r="P52" s="2187"/>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5" customHeight="1">
      <c r="A54" s="1302" t="s">
        <v>210</v>
      </c>
      <c r="B54" s="1302" t="s">
        <v>211</v>
      </c>
      <c r="C54" s="1302" t="s">
        <v>212</v>
      </c>
      <c r="D54" s="1301"/>
      <c r="E54" s="2210"/>
      <c r="F54" s="2210"/>
      <c r="G54" s="2209"/>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5" customHeight="1">
      <c r="A55" s="1302" t="s">
        <v>210</v>
      </c>
      <c r="B55" s="1302" t="s">
        <v>211</v>
      </c>
      <c r="C55" s="1301"/>
      <c r="D55" s="1301"/>
      <c r="E55" s="2210"/>
      <c r="F55" s="2209"/>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5" customHeight="1">
      <c r="A56" s="1302" t="s">
        <v>210</v>
      </c>
      <c r="B56" s="1302"/>
      <c r="C56" s="1302"/>
      <c r="D56" s="1302"/>
      <c r="E56" s="2209"/>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5"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65"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401</v>
      </c>
      <c r="M6" s="1562"/>
      <c r="P6" s="2187">
        <v>1</v>
      </c>
      <c r="Q6" s="1877"/>
      <c r="R6" s="293"/>
      <c r="S6" s="1881"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404</v>
      </c>
      <c r="M7" s="1562"/>
      <c r="N7" s="1558"/>
      <c r="P7" s="2187"/>
      <c r="Q7" s="2187">
        <v>1</v>
      </c>
      <c r="R7" s="294"/>
      <c r="S7" s="1881"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407</v>
      </c>
      <c r="M8" s="1562"/>
      <c r="N8" s="1558"/>
      <c r="O8" s="1558"/>
      <c r="P8" s="2187"/>
      <c r="Q8" s="2187"/>
      <c r="R8" s="294">
        <v>1</v>
      </c>
      <c r="S8" s="1881"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10"/>
      <c r="F13" s="2210"/>
      <c r="G13" s="2209"/>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10"/>
      <c r="F14" s="2209"/>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9"/>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64</v>
      </c>
      <c r="AJ17" s="2181"/>
      <c r="AK17" s="2180" t="s">
        <v>64</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41</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421</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422</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42</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423</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424</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8">
        <v>14</v>
      </c>
    </row>
    <row r="39" spans="1:45" ht="14.65" customHeight="1">
      <c r="Q39" s="313"/>
      <c r="R39" s="313"/>
      <c r="S39" s="2196" t="s">
        <v>86</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8">
        <v>14</v>
      </c>
    </row>
    <row r="40" spans="1:45" ht="35.65"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4"/>
      <c r="U41" s="239"/>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 customHeight="1">
      <c r="A43" s="1194" t="s">
        <v>210</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210</v>
      </c>
      <c r="B44" s="1194" t="s">
        <v>211</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1551"/>
      <c r="AP45" s="1551" t="str">
        <f t="shared" si="1"/>
        <v xml:space="preserve">Наименование системы теплоснабжения </v>
      </c>
      <c r="AQ45" s="1551"/>
      <c r="AR45" s="1551"/>
      <c r="AS45" s="1558">
        <v>23</v>
      </c>
    </row>
    <row r="46" spans="1:45" ht="22"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55" t="str">
        <f>S46&amp;".1"</f>
        <v>....1</v>
      </c>
      <c r="J47" s="1194"/>
      <c r="K47" s="1194"/>
      <c r="L47" s="1237" t="s">
        <v>401</v>
      </c>
      <c r="P47" s="2187">
        <v>1</v>
      </c>
      <c r="Q47" s="1877"/>
      <c r="R47" s="293"/>
      <c r="S47" s="188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210</v>
      </c>
      <c r="B48" s="1194" t="s">
        <v>211</v>
      </c>
      <c r="C48" s="1194" t="s">
        <v>212</v>
      </c>
      <c r="D48" s="1194" t="s">
        <v>213</v>
      </c>
      <c r="E48" s="2210"/>
      <c r="F48" s="2210"/>
      <c r="G48" s="2210"/>
      <c r="H48" s="2210"/>
      <c r="I48" s="2037"/>
      <c r="J48" s="2055" t="str">
        <f>I47&amp;".1"</f>
        <v>....1.1</v>
      </c>
      <c r="K48" s="1194"/>
      <c r="L48" s="1237" t="s">
        <v>404</v>
      </c>
      <c r="P48" s="2187"/>
      <c r="Q48" s="2187">
        <v>1</v>
      </c>
      <c r="R48" s="294"/>
      <c r="S48" s="188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1551"/>
      <c r="AP48" s="1551" t="str">
        <f t="shared" si="1"/>
        <v>Группа потребителей</v>
      </c>
      <c r="AQ48" s="1551"/>
      <c r="AR48" s="1551"/>
      <c r="AS48" s="1558">
        <v>21</v>
      </c>
    </row>
    <row r="49" spans="1:45" ht="22" customHeight="1">
      <c r="A49" s="1194" t="s">
        <v>210</v>
      </c>
      <c r="B49" s="1194" t="s">
        <v>211</v>
      </c>
      <c r="C49" s="1194" t="s">
        <v>212</v>
      </c>
      <c r="D49" s="1194" t="s">
        <v>213</v>
      </c>
      <c r="E49" s="2210"/>
      <c r="F49" s="2210"/>
      <c r="G49" s="2210"/>
      <c r="H49" s="2210"/>
      <c r="I49" s="2037"/>
      <c r="J49" s="2037"/>
      <c r="K49" s="2055" t="str">
        <f>J48&amp;".1"</f>
        <v>....1.1.1</v>
      </c>
      <c r="L49" s="1237" t="s">
        <v>407</v>
      </c>
      <c r="P49" s="2187"/>
      <c r="Q49" s="2187"/>
      <c r="R49" s="294">
        <v>1</v>
      </c>
      <c r="S49" s="1881" t="str">
        <f>$K49</f>
        <v>....1.1.1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408</v>
      </c>
      <c r="AN49" s="1563" t="e">
        <f ca="1">STRCHECKDATE(V50:AL50)</f>
        <v>#NAME?</v>
      </c>
      <c r="AO49" s="1551"/>
      <c r="AP49" s="1551" t="str">
        <f t="shared" si="1"/>
        <v/>
      </c>
      <c r="AQ49" s="1551"/>
      <c r="AR49" s="1551"/>
      <c r="AS49" s="1558">
        <v>21</v>
      </c>
    </row>
    <row r="50" spans="1:45" ht="1" customHeight="1">
      <c r="A50" s="1194" t="s">
        <v>210</v>
      </c>
      <c r="B50" s="1194" t="s">
        <v>211</v>
      </c>
      <c r="C50" s="1194" t="s">
        <v>212</v>
      </c>
      <c r="D50" s="1194" t="s">
        <v>213</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 customHeight="1">
      <c r="A51" s="1194" t="s">
        <v>210</v>
      </c>
      <c r="B51" s="1194" t="s">
        <v>211</v>
      </c>
      <c r="C51" s="1194" t="s">
        <v>212</v>
      </c>
      <c r="D51" s="1194" t="s">
        <v>213</v>
      </c>
      <c r="E51" s="2210"/>
      <c r="F51" s="2210"/>
      <c r="G51" s="2210"/>
      <c r="H51" s="2210"/>
      <c r="I51" s="2037"/>
      <c r="J51" s="2055"/>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 customHeight="1">
      <c r="A52" s="1194" t="s">
        <v>210</v>
      </c>
      <c r="B52" s="1194" t="s">
        <v>211</v>
      </c>
      <c r="C52" s="1194" t="s">
        <v>212</v>
      </c>
      <c r="D52" s="1194" t="s">
        <v>213</v>
      </c>
      <c r="E52" s="2210"/>
      <c r="F52" s="2210"/>
      <c r="G52" s="2210"/>
      <c r="H52" s="2210"/>
      <c r="I52" s="2055"/>
      <c r="J52" s="1194"/>
      <c r="K52" s="1194"/>
      <c r="L52" s="1237"/>
      <c r="P52" s="2187"/>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 customHeight="1">
      <c r="A54" s="1194" t="s">
        <v>210</v>
      </c>
      <c r="B54" s="1194" t="s">
        <v>211</v>
      </c>
      <c r="C54" s="1194" t="s">
        <v>212</v>
      </c>
      <c r="D54" s="1897"/>
      <c r="E54" s="2210"/>
      <c r="F54" s="2210"/>
      <c r="G54" s="2209"/>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 customHeight="1">
      <c r="A55" s="1194" t="s">
        <v>210</v>
      </c>
      <c r="B55" s="1194" t="s">
        <v>211</v>
      </c>
      <c r="C55" s="1897"/>
      <c r="D55" s="1897"/>
      <c r="E55" s="2210"/>
      <c r="F55" s="2209"/>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 customHeight="1">
      <c r="A56" s="1194" t="s">
        <v>210</v>
      </c>
      <c r="B56" s="1194"/>
      <c r="C56" s="1194"/>
      <c r="D56" s="1194"/>
      <c r="E56" s="2209"/>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65"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1" style="1562" customWidth="1"/>
    <col min="21" max="21" width="0.69921875" style="1562" hidden="1" customWidth="1"/>
    <col min="22" max="22" width="1.69921875" style="1562" hidden="1" customWidth="1"/>
    <col min="23" max="23" width="24.69921875" style="1562" hidden="1" customWidth="1"/>
    <col min="24" max="25" width="9.765625E-2"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9.765625E-2" style="1562" customWidth="1"/>
    <col min="31" max="31" width="24" style="1562" customWidth="1"/>
    <col min="32" max="33" width="9.765625E-2"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58"/>
      <c r="R6" s="293"/>
      <c r="S6" s="1263"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262"/>
      <c r="W8" s="688"/>
      <c r="X8" s="262"/>
      <c r="Y8" s="321"/>
      <c r="Z8" s="2188"/>
      <c r="AA8" s="2065" t="s">
        <v>64</v>
      </c>
      <c r="AB8" s="2188"/>
      <c r="AC8" s="2065" t="s">
        <v>64</v>
      </c>
      <c r="AD8" s="262"/>
      <c r="AE8" s="688"/>
      <c r="AF8" s="262"/>
      <c r="AG8" s="321"/>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28</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65" customHeight="1">
      <c r="Q39" s="313"/>
      <c r="R39" s="313"/>
      <c r="S39" s="2196" t="s">
        <v>86</v>
      </c>
      <c r="T39" s="2144" t="s">
        <v>426</v>
      </c>
      <c r="U39" s="238"/>
      <c r="V39" s="2197" t="s">
        <v>427</v>
      </c>
      <c r="W39" s="2198"/>
      <c r="X39" s="2213"/>
      <c r="Y39" s="2213"/>
      <c r="Z39" s="2198"/>
      <c r="AA39" s="2198"/>
      <c r="AB39" s="2199"/>
      <c r="AC39" s="2200" t="s">
        <v>428</v>
      </c>
      <c r="AD39" s="2197" t="s">
        <v>427</v>
      </c>
      <c r="AE39" s="2198"/>
      <c r="AF39" s="2213"/>
      <c r="AG39" s="2213"/>
      <c r="AH39" s="2198"/>
      <c r="AI39" s="2198"/>
      <c r="AJ39" s="2199"/>
      <c r="AK39" s="2200" t="s">
        <v>429</v>
      </c>
      <c r="AL39" s="2203" t="s">
        <v>430</v>
      </c>
      <c r="AM39" s="2055"/>
      <c r="AS39" s="1082">
        <v>14</v>
      </c>
    </row>
    <row r="40" spans="1:45" ht="24" customHeight="1">
      <c r="Q40" s="313"/>
      <c r="R40" s="313"/>
      <c r="S40" s="2196"/>
      <c r="T40" s="2144"/>
      <c r="U40" s="961"/>
      <c r="V40" s="2211" t="s">
        <v>431</v>
      </c>
      <c r="W40" s="2115" t="s">
        <v>432</v>
      </c>
      <c r="X40" s="1303" t="s">
        <v>433</v>
      </c>
      <c r="Y40" s="1303"/>
      <c r="Z40" s="2042" t="s">
        <v>434</v>
      </c>
      <c r="AA40" s="2042"/>
      <c r="AB40" s="2036"/>
      <c r="AC40" s="2201"/>
      <c r="AD40" s="2211" t="s">
        <v>431</v>
      </c>
      <c r="AE40" s="2115" t="s">
        <v>432</v>
      </c>
      <c r="AF40" s="1303" t="s">
        <v>433</v>
      </c>
      <c r="AG40" s="1303"/>
      <c r="AH40" s="2042" t="s">
        <v>434</v>
      </c>
      <c r="AI40" s="2042"/>
      <c r="AJ40" s="2036"/>
      <c r="AK40" s="2201"/>
      <c r="AL40" s="2204"/>
      <c r="AM40" s="2055"/>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6"/>
      <c r="T41" s="2144"/>
      <c r="U41" s="239"/>
      <c r="V41" s="2212"/>
      <c r="W41" s="2120"/>
      <c r="X41" s="1300" t="s">
        <v>442</v>
      </c>
      <c r="Y41" s="1300" t="s">
        <v>443</v>
      </c>
      <c r="Z41" s="1261" t="s">
        <v>444</v>
      </c>
      <c r="AA41" s="2149" t="s">
        <v>445</v>
      </c>
      <c r="AB41" s="2163"/>
      <c r="AC41" s="2202"/>
      <c r="AD41" s="2212"/>
      <c r="AE41" s="2120"/>
      <c r="AF41" s="1300" t="s">
        <v>442</v>
      </c>
      <c r="AG41" s="1300" t="s">
        <v>443</v>
      </c>
      <c r="AH41" s="1261" t="s">
        <v>444</v>
      </c>
      <c r="AI41" s="2149" t="s">
        <v>445</v>
      </c>
      <c r="AJ41" s="2163"/>
      <c r="AK41" s="2202"/>
      <c r="AL41" s="2205"/>
      <c r="AM41" s="205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194">
        <f ca="1">OFFSET(AA42,0,-1)+1</f>
        <v>4</v>
      </c>
      <c r="AB42" s="2194"/>
      <c r="AC42" s="1262">
        <f ca="1">OFFSET(AC42,0,-2)+1</f>
        <v>5</v>
      </c>
      <c r="AD42" s="1262">
        <f ca="1">OFFSET(AD42,0,-1)+1</f>
        <v>6</v>
      </c>
      <c r="AE42" s="1262"/>
      <c r="AF42" s="1268">
        <f ca="1">OFFSET(AF42,0,-1)+1</f>
        <v>1</v>
      </c>
      <c r="AG42" s="1268">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192</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192</v>
      </c>
      <c r="B44" s="1290" t="s">
        <v>193</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 customHeight="1">
      <c r="A46" s="1290" t="s">
        <v>192</v>
      </c>
      <c r="B46" s="1290" t="s">
        <v>193</v>
      </c>
      <c r="C46" s="1290" t="s">
        <v>194</v>
      </c>
      <c r="D46" s="1290" t="s">
        <v>195</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4"/>
      <c r="F47" s="2184"/>
      <c r="G47" s="2184"/>
      <c r="H47" s="2184"/>
      <c r="I47" s="2185" t="str">
        <f>S46&amp;".1"</f>
        <v>....1</v>
      </c>
      <c r="J47" s="1290"/>
      <c r="K47" s="1290"/>
      <c r="L47" s="1291" t="s">
        <v>401</v>
      </c>
      <c r="P47" s="2187">
        <v>1</v>
      </c>
      <c r="Q47" s="1258"/>
      <c r="R47" s="293"/>
      <c r="S47" s="1263"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 customHeight="1">
      <c r="A48" s="1290" t="s">
        <v>192</v>
      </c>
      <c r="B48" s="1290" t="s">
        <v>193</v>
      </c>
      <c r="C48" s="1290" t="s">
        <v>194</v>
      </c>
      <c r="D48" s="1290" t="s">
        <v>195</v>
      </c>
      <c r="E48" s="2184"/>
      <c r="F48" s="2184"/>
      <c r="G48" s="2184"/>
      <c r="H48" s="2184"/>
      <c r="I48" s="2186"/>
      <c r="J48" s="2185" t="str">
        <f>I47&amp;".1"</f>
        <v>....1.1</v>
      </c>
      <c r="K48" s="1290"/>
      <c r="L48" s="1291" t="s">
        <v>404</v>
      </c>
      <c r="P48" s="2187"/>
      <c r="Q48" s="2187">
        <v>1</v>
      </c>
      <c r="R48" s="294"/>
      <c r="S48" s="1263"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 customHeight="1">
      <c r="A49" s="1290" t="s">
        <v>192</v>
      </c>
      <c r="B49" s="1290" t="s">
        <v>193</v>
      </c>
      <c r="C49" s="1290" t="s">
        <v>194</v>
      </c>
      <c r="D49" s="1290" t="s">
        <v>195</v>
      </c>
      <c r="E49" s="2184"/>
      <c r="F49" s="2184"/>
      <c r="G49" s="2184"/>
      <c r="H49" s="2184"/>
      <c r="I49" s="2186"/>
      <c r="J49" s="2186"/>
      <c r="K49" s="2185" t="str">
        <f>J48&amp;".1"</f>
        <v>....1.1.1</v>
      </c>
      <c r="L49" s="1291" t="s">
        <v>407</v>
      </c>
      <c r="P49" s="2187"/>
      <c r="Q49" s="2187"/>
      <c r="R49" s="294">
        <v>1</v>
      </c>
      <c r="S49" s="1263" t="str">
        <f>$K49</f>
        <v>....1.1.1</v>
      </c>
      <c r="T49" s="1274"/>
      <c r="U49" s="237"/>
      <c r="V49" s="262"/>
      <c r="W49" s="688"/>
      <c r="X49" s="262"/>
      <c r="Y49" s="321"/>
      <c r="Z49" s="2188"/>
      <c r="AA49" s="2065" t="s">
        <v>64</v>
      </c>
      <c r="AB49" s="2188"/>
      <c r="AC49" s="2065" t="s">
        <v>64</v>
      </c>
      <c r="AD49" s="262"/>
      <c r="AE49" s="688"/>
      <c r="AF49" s="262"/>
      <c r="AG49" s="321"/>
      <c r="AH49" s="2188"/>
      <c r="AI49" s="2065" t="s">
        <v>64</v>
      </c>
      <c r="AJ49" s="2190"/>
      <c r="AK49" s="2065" t="s">
        <v>64</v>
      </c>
      <c r="AL49" s="1275"/>
      <c r="AM49" s="2206" t="s">
        <v>408</v>
      </c>
      <c r="AN49" s="448" t="e">
        <f ca="1">STRCHECKDATE(V50:AL50)</f>
        <v>#NAME?</v>
      </c>
      <c r="AO49" s="437"/>
      <c r="AP49" s="437" t="str">
        <f t="shared" si="1"/>
        <v/>
      </c>
      <c r="AQ49" s="437"/>
      <c r="AR49" s="437"/>
      <c r="AS49" s="1082">
        <v>21</v>
      </c>
    </row>
    <row r="50" spans="1:45" ht="1" customHeight="1">
      <c r="A50" s="1290" t="s">
        <v>192</v>
      </c>
      <c r="B50" s="1290" t="s">
        <v>193</v>
      </c>
      <c r="C50" s="1290" t="s">
        <v>194</v>
      </c>
      <c r="D50" s="1290" t="s">
        <v>195</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192</v>
      </c>
      <c r="B51" s="1290" t="s">
        <v>193</v>
      </c>
      <c r="C51" s="1290" t="s">
        <v>194</v>
      </c>
      <c r="D51" s="1290" t="s">
        <v>195</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192</v>
      </c>
      <c r="B52" s="1290" t="s">
        <v>193</v>
      </c>
      <c r="C52" s="1290" t="s">
        <v>194</v>
      </c>
      <c r="D52" s="1290" t="s">
        <v>195</v>
      </c>
      <c r="E52" s="2184"/>
      <c r="F52" s="2184"/>
      <c r="G52" s="2184"/>
      <c r="H52" s="2184"/>
      <c r="I52" s="2185"/>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192</v>
      </c>
      <c r="B54" s="1270" t="s">
        <v>193</v>
      </c>
      <c r="C54" s="1270" t="s">
        <v>194</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192</v>
      </c>
      <c r="B55" s="1270" t="s">
        <v>193</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192</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78.7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75</v>
      </c>
    </row>
    <row r="61" spans="1:45" ht="14.65"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39.7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8.3984375" style="1562" hidden="1" customWidth="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401</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60</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65"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65"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168</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168</v>
      </c>
      <c r="B44" s="1290" t="s">
        <v>169</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 customHeight="1">
      <c r="A46" s="1290" t="s">
        <v>168</v>
      </c>
      <c r="B46" s="1290" t="s">
        <v>169</v>
      </c>
      <c r="C46" s="1290" t="s">
        <v>170</v>
      </c>
      <c r="D46" s="1290" t="s">
        <v>171</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 customHeight="1">
      <c r="A48" s="1290" t="s">
        <v>168</v>
      </c>
      <c r="B48" s="1290" t="s">
        <v>169</v>
      </c>
      <c r="C48" s="1290" t="s">
        <v>170</v>
      </c>
      <c r="D48" s="1290" t="s">
        <v>171</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 customHeight="1">
      <c r="A49" s="1290" t="s">
        <v>168</v>
      </c>
      <c r="B49" s="1290" t="s">
        <v>169</v>
      </c>
      <c r="C49" s="1290" t="s">
        <v>170</v>
      </c>
      <c r="D49" s="1290" t="s">
        <v>171</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449</v>
      </c>
      <c r="AN49" s="448" t="e">
        <f ca="1">STRCHECKDATE(V50:AL50)</f>
        <v>#NAME?</v>
      </c>
      <c r="AO49" s="437"/>
      <c r="AP49" s="437" t="str">
        <f t="shared" si="1"/>
        <v/>
      </c>
      <c r="AQ49" s="437"/>
      <c r="AR49" s="437"/>
      <c r="AS49" s="1082">
        <v>21</v>
      </c>
    </row>
    <row r="50" spans="1:45" ht="1" customHeight="1">
      <c r="A50" s="1290" t="s">
        <v>168</v>
      </c>
      <c r="B50" s="1290" t="s">
        <v>169</v>
      </c>
      <c r="C50" s="1290" t="s">
        <v>170</v>
      </c>
      <c r="D50" s="1290" t="s">
        <v>171</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168</v>
      </c>
      <c r="B51" s="1290" t="s">
        <v>169</v>
      </c>
      <c r="C51" s="1290" t="s">
        <v>170</v>
      </c>
      <c r="D51" s="1290" t="s">
        <v>171</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168</v>
      </c>
      <c r="B52" s="1290" t="s">
        <v>169</v>
      </c>
      <c r="C52" s="1290" t="s">
        <v>170</v>
      </c>
      <c r="D52" s="1290" t="s">
        <v>171</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168</v>
      </c>
      <c r="B54" s="1270" t="s">
        <v>169</v>
      </c>
      <c r="C54" s="1270" t="s">
        <v>170</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168</v>
      </c>
      <c r="B55" s="1270" t="s">
        <v>169</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168</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0"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19</v>
      </c>
    </row>
    <row r="60" spans="1:45" ht="29.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28</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65"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1" s="1797"/>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931" t="e">
        <f>INDEX(PT_DIFFERENTIATION_NUM_CS,MATCH(C4,PT_DIFFERENTIATION_CS_ID,0))</f>
        <v>#N/A</v>
      </c>
      <c r="T4" s="1935" t="s">
        <v>397</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1562"/>
      <c r="S5" s="1930" t="e">
        <f>INDEX(PT_DIFFERENTIATION_NUM_IST_TE,MATCH(D5,PT_DIFFERENTIATION_IST_TE_ID,0))</f>
        <v>#N/A</v>
      </c>
      <c r="T5" s="247" t="s">
        <v>399</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4"/>
      <c r="F6" s="2184"/>
      <c r="G6" s="2184"/>
      <c r="H6" s="2184"/>
      <c r="I6" s="2185" t="e">
        <f>S5&amp;".1"</f>
        <v>#N/A</v>
      </c>
      <c r="J6" s="1290"/>
      <c r="K6" s="1290"/>
      <c r="L6" s="1291" t="s">
        <v>401</v>
      </c>
      <c r="M6" s="474"/>
      <c r="P6" s="2187">
        <v>1</v>
      </c>
      <c r="Q6" s="1258"/>
      <c r="R6" s="1929"/>
      <c r="S6" s="972"/>
      <c r="T6" s="1310"/>
      <c r="U6" s="1311"/>
      <c r="V6" s="2223"/>
      <c r="W6" s="2223"/>
      <c r="X6" s="2223"/>
      <c r="Y6" s="2223"/>
      <c r="Z6" s="2223"/>
      <c r="AA6" s="2223"/>
      <c r="AB6" s="2223"/>
      <c r="AC6" s="2223"/>
      <c r="AD6" s="2223"/>
      <c r="AE6" s="2223"/>
      <c r="AF6" s="2223"/>
      <c r="AG6" s="2223"/>
      <c r="AH6" s="2223"/>
      <c r="AI6" s="2223"/>
      <c r="AJ6" s="2223"/>
      <c r="AK6" s="2223"/>
      <c r="AL6" s="2223"/>
      <c r="AM6" s="1934"/>
      <c r="AO6" s="437"/>
      <c r="AP6" s="437" t="str">
        <f t="shared" si="0"/>
        <v/>
      </c>
      <c r="AQ6" s="437"/>
      <c r="AR6" s="437"/>
      <c r="AS6" s="1082">
        <v>0</v>
      </c>
    </row>
    <row r="7" spans="1:45" ht="84" hidden="1" customHeight="1">
      <c r="A7" s="1290"/>
      <c r="B7" s="1290"/>
      <c r="C7" s="1290"/>
      <c r="D7" s="1290"/>
      <c r="E7" s="2184"/>
      <c r="F7" s="2184"/>
      <c r="G7" s="2184"/>
      <c r="H7" s="2184"/>
      <c r="I7" s="2186"/>
      <c r="J7" s="2185" t="e">
        <f>I6&amp;".1"</f>
        <v>#N/A</v>
      </c>
      <c r="K7" s="1290"/>
      <c r="L7" s="1291" t="s">
        <v>404</v>
      </c>
      <c r="M7" s="474"/>
      <c r="N7" s="1293"/>
      <c r="P7" s="2187"/>
      <c r="Q7" s="2187">
        <v>1</v>
      </c>
      <c r="R7" s="1569"/>
      <c r="S7" s="1930" t="e">
        <f>$J7</f>
        <v>#N/A</v>
      </c>
      <c r="T7" s="223" t="s">
        <v>405</v>
      </c>
      <c r="U7" s="237"/>
      <c r="V7" s="2217"/>
      <c r="W7" s="2217"/>
      <c r="X7" s="2217"/>
      <c r="Y7" s="2217"/>
      <c r="Z7" s="2217"/>
      <c r="AA7" s="2217"/>
      <c r="AB7" s="2217"/>
      <c r="AC7" s="2217"/>
      <c r="AD7" s="2217"/>
      <c r="AE7" s="2217"/>
      <c r="AF7" s="2217"/>
      <c r="AG7" s="2217"/>
      <c r="AH7" s="2217"/>
      <c r="AI7" s="2217"/>
      <c r="AJ7" s="2217"/>
      <c r="AK7" s="2217"/>
      <c r="AL7" s="2217"/>
      <c r="AM7" s="1933" t="s">
        <v>406</v>
      </c>
      <c r="AO7" s="437"/>
      <c r="AP7" s="437" t="str">
        <f t="shared" si="0"/>
        <v>Группа потребителей</v>
      </c>
      <c r="AQ7" s="437"/>
      <c r="AR7" s="437"/>
      <c r="AS7" s="1082">
        <v>0</v>
      </c>
    </row>
    <row r="8" spans="1:45" ht="11.25"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932" t="e">
        <f>$K8</f>
        <v>#N/A</v>
      </c>
      <c r="T8" s="1937"/>
      <c r="U8" s="1938"/>
      <c r="V8" s="1939"/>
      <c r="W8" s="1276"/>
      <c r="X8" s="1939"/>
      <c r="Y8" s="1940"/>
      <c r="Z8" s="2218"/>
      <c r="AA8" s="2070" t="s">
        <v>64</v>
      </c>
      <c r="AB8" s="2218"/>
      <c r="AC8" s="2070" t="s">
        <v>64</v>
      </c>
      <c r="AD8" s="1939"/>
      <c r="AE8" s="1276"/>
      <c r="AF8" s="1939"/>
      <c r="AG8" s="1940"/>
      <c r="AH8" s="2218"/>
      <c r="AI8" s="2070" t="s">
        <v>64</v>
      </c>
      <c r="AJ8" s="2218"/>
      <c r="AK8" s="2070" t="s">
        <v>64</v>
      </c>
      <c r="AL8" s="1276"/>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1.2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0"/>
      <c r="AS26" s="1082">
        <v>52</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65"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65"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180</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180</v>
      </c>
      <c r="B44" s="1290" t="s">
        <v>181</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 customHeight="1">
      <c r="A46" s="1290" t="s">
        <v>180</v>
      </c>
      <c r="B46" s="1290" t="s">
        <v>181</v>
      </c>
      <c r="C46" s="1290" t="s">
        <v>182</v>
      </c>
      <c r="D46" s="1290" t="s">
        <v>183</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 customHeight="1">
      <c r="A48" s="1290" t="s">
        <v>180</v>
      </c>
      <c r="B48" s="1290" t="s">
        <v>181</v>
      </c>
      <c r="C48" s="1290" t="s">
        <v>182</v>
      </c>
      <c r="D48" s="1290" t="s">
        <v>183</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 customHeight="1">
      <c r="A49" s="1290" t="s">
        <v>180</v>
      </c>
      <c r="B49" s="1290" t="s">
        <v>181</v>
      </c>
      <c r="C49" s="1290" t="s">
        <v>182</v>
      </c>
      <c r="D49" s="1290" t="s">
        <v>183</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449</v>
      </c>
      <c r="AN49" s="448" t="e">
        <f ca="1">STRCHECKDATE(V50:AL50)</f>
        <v>#NAME?</v>
      </c>
      <c r="AO49" s="437"/>
      <c r="AP49" s="437" t="str">
        <f t="shared" si="1"/>
        <v/>
      </c>
      <c r="AQ49" s="437"/>
      <c r="AR49" s="437"/>
      <c r="AS49" s="1082">
        <v>21</v>
      </c>
    </row>
    <row r="50" spans="1:45" ht="1" customHeight="1">
      <c r="A50" s="1290" t="s">
        <v>180</v>
      </c>
      <c r="B50" s="1290" t="s">
        <v>181</v>
      </c>
      <c r="C50" s="1290" t="s">
        <v>182</v>
      </c>
      <c r="D50" s="1290" t="s">
        <v>183</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 customHeight="1">
      <c r="A51" s="1290" t="s">
        <v>180</v>
      </c>
      <c r="B51" s="1290" t="s">
        <v>181</v>
      </c>
      <c r="C51" s="1290" t="s">
        <v>182</v>
      </c>
      <c r="D51" s="1290" t="s">
        <v>183</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180</v>
      </c>
      <c r="B52" s="1290" t="s">
        <v>181</v>
      </c>
      <c r="C52" s="1290" t="s">
        <v>182</v>
      </c>
      <c r="D52" s="1290" t="s">
        <v>183</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180</v>
      </c>
      <c r="B54" s="1270" t="s">
        <v>181</v>
      </c>
      <c r="C54" s="1270" t="s">
        <v>182</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180</v>
      </c>
      <c r="B55" s="1270" t="s">
        <v>181</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180</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3.2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22</v>
      </c>
    </row>
    <row r="60" spans="1:45" ht="30.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29</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65"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1" customWidth="1"/>
    <col min="19" max="19" width="12" style="2003"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401</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64</v>
      </c>
      <c r="AB8" s="2188"/>
      <c r="AC8" s="2065" t="s">
        <v>64</v>
      </c>
      <c r="AD8" s="688"/>
      <c r="AE8" s="262"/>
      <c r="AF8" s="688"/>
      <c r="AG8" s="1184"/>
      <c r="AH8" s="2188"/>
      <c r="AI8" s="2065" t="s">
        <v>64</v>
      </c>
      <c r="AJ8" s="2188"/>
      <c r="AK8" s="2065" t="s">
        <v>64</v>
      </c>
      <c r="AL8" s="262"/>
      <c r="AM8" s="2206" t="s">
        <v>408</v>
      </c>
      <c r="AN8" s="448" t="e">
        <f ca="1">STRCHECKDATE(V9:AL9)</f>
        <v>#NAME?</v>
      </c>
      <c r="AO8" s="437"/>
      <c r="AP8" s="437" t="str">
        <f t="shared" si="0"/>
        <v/>
      </c>
      <c r="AQ8" s="437"/>
      <c r="AR8" s="437"/>
      <c r="AS8" s="1082">
        <v>0</v>
      </c>
    </row>
    <row r="9" spans="1:45" ht="14.2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64</v>
      </c>
      <c r="AJ17" s="2181"/>
      <c r="AK17" s="2180" t="s">
        <v>64</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51</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41</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42</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65"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65"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65"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 customHeight="1">
      <c r="A43" s="1290" t="s">
        <v>186</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186</v>
      </c>
      <c r="B44" s="1290" t="s">
        <v>187</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 customHeight="1">
      <c r="A46" s="1290" t="s">
        <v>186</v>
      </c>
      <c r="B46" s="1290" t="s">
        <v>187</v>
      </c>
      <c r="C46" s="1290" t="s">
        <v>188</v>
      </c>
      <c r="D46" s="1290" t="s">
        <v>189</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 customHeight="1">
      <c r="A48" s="1290" t="s">
        <v>186</v>
      </c>
      <c r="B48" s="1290" t="s">
        <v>187</v>
      </c>
      <c r="C48" s="1290" t="s">
        <v>188</v>
      </c>
      <c r="D48" s="1290" t="s">
        <v>189</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 customHeight="1">
      <c r="A49" s="1290" t="s">
        <v>186</v>
      </c>
      <c r="B49" s="1290" t="s">
        <v>187</v>
      </c>
      <c r="C49" s="1290" t="s">
        <v>188</v>
      </c>
      <c r="D49" s="1290" t="s">
        <v>189</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64</v>
      </c>
      <c r="AB49" s="2188"/>
      <c r="AC49" s="2065" t="s">
        <v>64</v>
      </c>
      <c r="AD49" s="688"/>
      <c r="AE49" s="262"/>
      <c r="AF49" s="688"/>
      <c r="AG49" s="1184"/>
      <c r="AH49" s="2188"/>
      <c r="AI49" s="2065" t="s">
        <v>64</v>
      </c>
      <c r="AJ49" s="2190"/>
      <c r="AK49" s="2065" t="s">
        <v>64</v>
      </c>
      <c r="AL49" s="1275"/>
      <c r="AM49" s="2206"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0</v>
      </c>
    </row>
    <row r="51" spans="1:45" ht="11.5" customHeight="1">
      <c r="A51" s="1290" t="s">
        <v>186</v>
      </c>
      <c r="B51" s="1290" t="s">
        <v>187</v>
      </c>
      <c r="C51" s="1290" t="s">
        <v>188</v>
      </c>
      <c r="D51" s="1290" t="s">
        <v>189</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 customHeight="1">
      <c r="A52" s="1290" t="s">
        <v>186</v>
      </c>
      <c r="B52" s="1290" t="s">
        <v>187</v>
      </c>
      <c r="C52" s="1290" t="s">
        <v>188</v>
      </c>
      <c r="D52" s="1290" t="s">
        <v>189</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 customHeight="1">
      <c r="M58" s="1087"/>
      <c r="N58" s="1087"/>
      <c r="O58" s="474"/>
      <c r="P58" s="1082"/>
      <c r="Q58" s="1082"/>
      <c r="R58" s="1082"/>
      <c r="S58" s="1082"/>
      <c r="AN58" s="1082"/>
      <c r="AO58" s="1082"/>
      <c r="AP58" s="1082"/>
      <c r="AQ58" s="1082"/>
      <c r="AR58" s="1082"/>
      <c r="AS58" s="1082">
        <v>11</v>
      </c>
    </row>
    <row r="59" spans="1:45" ht="14.6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14</v>
      </c>
    </row>
    <row r="60" spans="1:45" ht="14.6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14</v>
      </c>
    </row>
    <row r="61" spans="1:45" ht="14.65"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14</v>
      </c>
    </row>
    <row r="62" spans="1:45" ht="14.65" customHeight="1">
      <c r="O62" s="474"/>
      <c r="AS62" s="1082">
        <v>14</v>
      </c>
    </row>
    <row r="63" spans="1:45" ht="14.65"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14</v>
      </c>
    </row>
    <row r="64" spans="1:45" ht="14.6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2" width="11.3984375" style="1562" hidden="1" customWidth="1"/>
    <col min="13" max="13" width="19.09765625" style="2000" hidden="1" customWidth="1"/>
    <col min="14" max="15" width="12.296875" style="2002" hidden="1" customWidth="1"/>
    <col min="16" max="16" width="23.3984375" style="2002" hidden="1" customWidth="1"/>
    <col min="17" max="17" width="3.69921875" style="2002" hidden="1" customWidth="1"/>
    <col min="18" max="20" width="3" style="281" customWidth="1"/>
    <col min="21" max="21" width="12" style="2003" customWidth="1"/>
    <col min="22" max="22" width="31" style="1562" customWidth="1"/>
    <col min="23" max="23" width="9.765625E-2" style="1562" customWidth="1"/>
    <col min="24" max="28" width="21.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21.69921875" style="1562" customWidth="1"/>
    <col min="34" max="37" width="21" style="1562" customWidth="1"/>
    <col min="38" max="38" width="11" style="1562" customWidth="1"/>
    <col min="39" max="39" width="3.69921875" style="1562" customWidth="1"/>
    <col min="40" max="40" width="11" style="1562" customWidth="1"/>
    <col min="41" max="41" width="8.59765625" style="1562" hidden="1" customWidth="1"/>
    <col min="42" max="42" width="4" style="1562" customWidth="1"/>
    <col min="43" max="43" width="115" style="1562" customWidth="1"/>
    <col min="44" max="48" width="10" style="1569" customWidth="1"/>
    <col min="49" max="49" width="10.59765625" style="1562" hidden="1"/>
  </cols>
  <sheetData>
    <row r="1" spans="1:49" ht="22.5" hidden="1" customHeight="1">
      <c r="AB1" s="264"/>
      <c r="AC1" s="264"/>
      <c r="AK1" s="264"/>
      <c r="AL1" s="264"/>
      <c r="AW1" s="1082" t="s">
        <v>14</v>
      </c>
    </row>
    <row r="2" spans="1:49" ht="21" hidden="1" customHeight="1">
      <c r="A2" s="1194"/>
      <c r="B2" s="1194"/>
      <c r="C2" s="1194"/>
      <c r="D2" s="1194"/>
      <c r="E2" s="220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5" t="s">
        <v>394</v>
      </c>
      <c r="AS2" s="437"/>
      <c r="AT2" s="437" t="str">
        <f t="shared" ref="AT2:AT8" si="0">IF(V2="","",V2)</f>
        <v>Наименование тарифа</v>
      </c>
      <c r="AU2" s="437"/>
      <c r="AV2" s="437"/>
      <c r="AW2" s="1082">
        <v>0</v>
      </c>
    </row>
    <row r="3" spans="1:49" ht="21" hidden="1" customHeight="1">
      <c r="A3" s="1194"/>
      <c r="B3" s="1194"/>
      <c r="C3" s="1194"/>
      <c r="D3" s="1194"/>
      <c r="E3" s="2210"/>
      <c r="F3" s="2209">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5" t="s">
        <v>396</v>
      </c>
      <c r="AS3" s="437"/>
      <c r="AT3" s="437" t="str">
        <f t="shared" si="0"/>
        <v>Территория действия тарифа</v>
      </c>
      <c r="AU3" s="437"/>
      <c r="AV3" s="437"/>
      <c r="AW3" s="1082">
        <v>0</v>
      </c>
    </row>
    <row r="4" spans="1:49" ht="22.5" hidden="1" customHeight="1">
      <c r="A4" s="1194"/>
      <c r="B4" s="1194"/>
      <c r="C4" s="1194"/>
      <c r="D4" s="1194"/>
      <c r="E4" s="2210"/>
      <c r="F4" s="2210"/>
      <c r="G4" s="2209">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0"/>
      <c r="F5" s="2210"/>
      <c r="G5" s="2210"/>
      <c r="H5" s="2209">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10"/>
      <c r="F6" s="2210"/>
      <c r="G6" s="2210"/>
      <c r="H6" s="2210"/>
      <c r="I6" s="2055" t="e">
        <f>U5&amp;".1"</f>
        <v>#N/A</v>
      </c>
      <c r="J6" s="1194"/>
      <c r="K6" s="1194"/>
      <c r="L6" s="1194"/>
      <c r="M6" s="1237" t="s">
        <v>401</v>
      </c>
      <c r="N6" s="446"/>
      <c r="Q6" s="2187">
        <v>1</v>
      </c>
      <c r="R6" s="1258"/>
      <c r="S6" s="1258"/>
      <c r="T6" s="293"/>
      <c r="U6" s="972"/>
      <c r="V6" s="1310"/>
      <c r="W6" s="1311"/>
      <c r="X6" s="2214"/>
      <c r="Y6" s="2215"/>
      <c r="Z6" s="2215"/>
      <c r="AA6" s="2215"/>
      <c r="AB6" s="2215"/>
      <c r="AC6" s="2215"/>
      <c r="AD6" s="2215"/>
      <c r="AE6" s="2215"/>
      <c r="AF6" s="2216"/>
      <c r="AG6" s="2214"/>
      <c r="AH6" s="2215"/>
      <c r="AI6" s="2215"/>
      <c r="AJ6" s="2215"/>
      <c r="AK6" s="2215"/>
      <c r="AL6" s="2215"/>
      <c r="AM6" s="2215"/>
      <c r="AN6" s="2215"/>
      <c r="AO6" s="2215"/>
      <c r="AP6" s="2216"/>
      <c r="AQ6" s="1312"/>
      <c r="AS6" s="437"/>
      <c r="AT6" s="437" t="str">
        <f t="shared" si="0"/>
        <v/>
      </c>
      <c r="AU6" s="437"/>
      <c r="AV6" s="437"/>
      <c r="AW6" s="1082">
        <v>0</v>
      </c>
    </row>
    <row r="7" spans="1:49" ht="21" hidden="1" customHeight="1">
      <c r="A7" s="1194"/>
      <c r="B7" s="1194"/>
      <c r="C7" s="1194"/>
      <c r="D7" s="1194"/>
      <c r="E7" s="2210"/>
      <c r="F7" s="2210"/>
      <c r="G7" s="2210"/>
      <c r="H7" s="2210"/>
      <c r="I7" s="2037"/>
      <c r="J7" s="2055" t="e">
        <f>I6&amp;".1"</f>
        <v>#N/A</v>
      </c>
      <c r="K7" s="1194"/>
      <c r="L7" s="1194"/>
      <c r="M7" s="1237" t="s">
        <v>404</v>
      </c>
      <c r="N7" s="446"/>
      <c r="O7" s="264"/>
      <c r="Q7" s="2187"/>
      <c r="R7" s="2187">
        <v>1</v>
      </c>
      <c r="S7" s="455"/>
      <c r="T7" s="294"/>
      <c r="U7" s="1263" t="e">
        <f>$J7</f>
        <v>#N/A</v>
      </c>
      <c r="V7" s="223" t="s">
        <v>405</v>
      </c>
      <c r="W7" s="237"/>
      <c r="X7" s="2171"/>
      <c r="Y7" s="2172"/>
      <c r="Z7" s="2172"/>
      <c r="AA7" s="2172"/>
      <c r="AB7" s="2172"/>
      <c r="AC7" s="2167"/>
      <c r="AD7" s="2167"/>
      <c r="AE7" s="2167"/>
      <c r="AF7" s="2227"/>
      <c r="AG7" s="2171"/>
      <c r="AH7" s="2172"/>
      <c r="AI7" s="2172"/>
      <c r="AJ7" s="2172"/>
      <c r="AK7" s="2172"/>
      <c r="AL7" s="2172"/>
      <c r="AM7" s="2172"/>
      <c r="AN7" s="2172"/>
      <c r="AO7" s="2172"/>
      <c r="AP7" s="2173"/>
      <c r="AQ7" s="1185" t="s">
        <v>406</v>
      </c>
      <c r="AS7" s="437"/>
      <c r="AT7" s="437" t="str">
        <f t="shared" si="0"/>
        <v>Группа потребителей</v>
      </c>
      <c r="AU7" s="437"/>
      <c r="AV7" s="437"/>
      <c r="AW7" s="1082">
        <v>0</v>
      </c>
    </row>
    <row r="8" spans="1:49" ht="21" hidden="1" customHeight="1">
      <c r="A8" s="1194"/>
      <c r="B8" s="1194"/>
      <c r="C8" s="1194"/>
      <c r="D8" s="1194"/>
      <c r="E8" s="2210"/>
      <c r="F8" s="2210"/>
      <c r="G8" s="2210"/>
      <c r="H8" s="2210"/>
      <c r="I8" s="2037"/>
      <c r="J8" s="2037"/>
      <c r="K8" s="2055" t="e">
        <f>J7&amp;".1"</f>
        <v>#N/A</v>
      </c>
      <c r="L8" s="77"/>
      <c r="M8" s="1237" t="s">
        <v>407</v>
      </c>
      <c r="N8" s="446"/>
      <c r="O8" s="264"/>
      <c r="P8" s="264"/>
      <c r="Q8" s="2187"/>
      <c r="R8" s="2187"/>
      <c r="S8" s="2187">
        <v>1</v>
      </c>
      <c r="T8" s="294"/>
      <c r="U8" s="1263" t="e">
        <f>$K8</f>
        <v>#N/A</v>
      </c>
      <c r="V8" s="1274"/>
      <c r="W8" s="237"/>
      <c r="X8" s="688"/>
      <c r="Y8" s="688"/>
      <c r="Z8" s="688"/>
      <c r="AA8" s="688"/>
      <c r="AB8" s="1332"/>
      <c r="AC8" s="2188"/>
      <c r="AD8" s="2065" t="s">
        <v>64</v>
      </c>
      <c r="AE8" s="2188"/>
      <c r="AF8" s="2065" t="s">
        <v>64</v>
      </c>
      <c r="AG8" s="1334"/>
      <c r="AH8" s="688"/>
      <c r="AI8" s="688"/>
      <c r="AJ8" s="688"/>
      <c r="AK8" s="1184"/>
      <c r="AL8" s="2188"/>
      <c r="AM8" s="2065" t="s">
        <v>64</v>
      </c>
      <c r="AN8" s="2188"/>
      <c r="AO8" s="2065" t="s">
        <v>64</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10"/>
      <c r="F9" s="2210"/>
      <c r="G9" s="2210"/>
      <c r="H9" s="2210"/>
      <c r="I9" s="2037"/>
      <c r="J9" s="2037"/>
      <c r="K9" s="2037"/>
      <c r="L9" s="2055" t="e">
        <f>K8&amp;".1"</f>
        <v>#N/A</v>
      </c>
      <c r="M9" s="1237"/>
      <c r="N9" s="446"/>
      <c r="O9" s="264"/>
      <c r="P9" s="264"/>
      <c r="Q9" s="2187"/>
      <c r="R9" s="2187"/>
      <c r="S9" s="2187"/>
      <c r="T9" s="294"/>
      <c r="U9" s="1263" t="e">
        <f>$L9</f>
        <v>#N/A</v>
      </c>
      <c r="V9" s="1318"/>
      <c r="W9" s="237"/>
      <c r="X9" s="262"/>
      <c r="Y9" s="688"/>
      <c r="Z9" s="688"/>
      <c r="AA9" s="688"/>
      <c r="AB9" s="1332"/>
      <c r="AC9" s="2189"/>
      <c r="AD9" s="2065"/>
      <c r="AE9" s="2189"/>
      <c r="AF9" s="2065"/>
      <c r="AG9" s="1334"/>
      <c r="AH9" s="688"/>
      <c r="AI9" s="688"/>
      <c r="AJ9" s="688"/>
      <c r="AK9" s="1184"/>
      <c r="AL9" s="2189"/>
      <c r="AM9" s="2065"/>
      <c r="AN9" s="2189"/>
      <c r="AO9" s="2065"/>
      <c r="AP9" s="262"/>
      <c r="AQ9" s="2206" t="s">
        <v>451</v>
      </c>
      <c r="AS9" s="437"/>
      <c r="AT9" s="437"/>
      <c r="AU9" s="437"/>
      <c r="AV9" s="437"/>
      <c r="AW9" s="1082">
        <v>0</v>
      </c>
    </row>
    <row r="10" spans="1:49" ht="14.25" hidden="1" customHeight="1">
      <c r="A10" s="1194"/>
      <c r="B10" s="1194"/>
      <c r="C10" s="1194"/>
      <c r="D10" s="1194"/>
      <c r="E10" s="2210"/>
      <c r="F10" s="2210"/>
      <c r="G10" s="2210"/>
      <c r="H10" s="2210"/>
      <c r="I10" s="2037"/>
      <c r="J10" s="2037"/>
      <c r="K10" s="2037"/>
      <c r="L10" s="2055"/>
      <c r="M10" s="1237"/>
      <c r="N10" s="446"/>
      <c r="O10" s="264"/>
      <c r="P10" s="264"/>
      <c r="Q10" s="2187"/>
      <c r="R10" s="2187"/>
      <c r="S10" s="2187"/>
      <c r="T10" s="294"/>
      <c r="U10" s="1269"/>
      <c r="V10" s="237"/>
      <c r="W10" s="237"/>
      <c r="X10" s="262"/>
      <c r="Y10" s="262"/>
      <c r="Z10" s="262"/>
      <c r="AA10" s="262"/>
      <c r="AB10" s="1333" t="str">
        <f>AC8&amp;"-"&amp;AE8</f>
        <v>-</v>
      </c>
      <c r="AC10" s="2189"/>
      <c r="AD10" s="2065"/>
      <c r="AE10" s="2189"/>
      <c r="AF10" s="2065"/>
      <c r="AG10" s="1309"/>
      <c r="AH10" s="262"/>
      <c r="AI10" s="262"/>
      <c r="AJ10" s="262"/>
      <c r="AK10" s="265" t="str">
        <f>AL8&amp;"-"&amp;AN8</f>
        <v>-</v>
      </c>
      <c r="AL10" s="2189"/>
      <c r="AM10" s="2065"/>
      <c r="AN10" s="2189"/>
      <c r="AO10" s="2065"/>
      <c r="AP10" s="262"/>
      <c r="AQ10" s="2207"/>
      <c r="AS10" s="437"/>
      <c r="AT10" s="437" t="str">
        <f>IF(V10="","",V10)</f>
        <v/>
      </c>
      <c r="AU10" s="437"/>
      <c r="AV10" s="437"/>
      <c r="AW10" s="1082">
        <v>0</v>
      </c>
    </row>
    <row r="11" spans="1:49" ht="11.25" hidden="1" customHeight="1">
      <c r="A11" s="1194"/>
      <c r="B11" s="1194"/>
      <c r="C11" s="1194"/>
      <c r="D11" s="1194"/>
      <c r="E11" s="2210"/>
      <c r="F11" s="2210"/>
      <c r="G11" s="2210"/>
      <c r="H11" s="2210"/>
      <c r="I11" s="2037"/>
      <c r="J11" s="2037"/>
      <c r="K11" s="2055"/>
      <c r="L11" s="1194"/>
      <c r="M11" s="1237"/>
      <c r="N11" s="446"/>
      <c r="O11" s="264"/>
      <c r="P11" s="264"/>
      <c r="Q11" s="2187"/>
      <c r="R11" s="2187"/>
      <c r="S11" s="2187"/>
      <c r="T11" s="294"/>
      <c r="U11" s="1205"/>
      <c r="V11" s="225" t="s">
        <v>452</v>
      </c>
      <c r="W11" s="1319"/>
      <c r="X11" s="1320"/>
      <c r="Y11" s="1320"/>
      <c r="Z11" s="1320"/>
      <c r="AA11" s="1320"/>
      <c r="AB11" s="1321"/>
      <c r="AC11" s="2189"/>
      <c r="AD11" s="2065"/>
      <c r="AE11" s="2189"/>
      <c r="AF11" s="2065"/>
      <c r="AG11" s="1320"/>
      <c r="AH11" s="1320"/>
      <c r="AI11" s="1320"/>
      <c r="AJ11" s="1320"/>
      <c r="AK11" s="1321"/>
      <c r="AL11" s="2189"/>
      <c r="AM11" s="2065"/>
      <c r="AN11" s="2189"/>
      <c r="AO11" s="2065"/>
      <c r="AP11" s="1322"/>
      <c r="AQ11" s="2207"/>
      <c r="AS11" s="437"/>
      <c r="AT11" s="437"/>
      <c r="AU11" s="437"/>
      <c r="AV11" s="437"/>
      <c r="AW11" s="1082">
        <v>0</v>
      </c>
    </row>
    <row r="12" spans="1:49" ht="15" hidden="1" customHeight="1">
      <c r="A12" s="1194"/>
      <c r="B12" s="1194"/>
      <c r="C12" s="1194"/>
      <c r="D12" s="1194"/>
      <c r="E12" s="2210"/>
      <c r="F12" s="2210"/>
      <c r="G12" s="2210"/>
      <c r="H12" s="2210"/>
      <c r="I12" s="2037"/>
      <c r="J12" s="2055"/>
      <c r="K12" s="1194"/>
      <c r="L12" s="1194"/>
      <c r="M12" s="1237"/>
      <c r="N12" s="446"/>
      <c r="O12" s="264"/>
      <c r="Q12" s="2187"/>
      <c r="R12" s="2187"/>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0"/>
      <c r="F13" s="2210"/>
      <c r="G13" s="2210"/>
      <c r="H13" s="2210"/>
      <c r="I13" s="2055"/>
      <c r="J13" s="1194"/>
      <c r="K13" s="1194"/>
      <c r="L13" s="1194"/>
      <c r="M13" s="1237"/>
      <c r="N13" s="446"/>
      <c r="Q13" s="2187"/>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0"/>
      <c r="F14" s="2210"/>
      <c r="G14" s="2210"/>
      <c r="H14" s="220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0"/>
      <c r="F15" s="2210"/>
      <c r="G15" s="2209"/>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0"/>
      <c r="F16" s="2209"/>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9"/>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1"/>
      <c r="AM19" s="2180" t="s">
        <v>64</v>
      </c>
      <c r="AN19" s="2181"/>
      <c r="AO19" s="2180" t="s">
        <v>64</v>
      </c>
      <c r="AW19" s="1082">
        <v>0</v>
      </c>
    </row>
    <row r="20" spans="1:49" ht="14.25" hidden="1" customHeight="1">
      <c r="AG20" s="1287"/>
      <c r="AH20" s="1287"/>
      <c r="AI20" s="1287"/>
      <c r="AJ20" s="1287"/>
      <c r="AK20" s="1288"/>
      <c r="AL20" s="2181"/>
      <c r="AM20" s="2180"/>
      <c r="AN20" s="2181"/>
      <c r="AO20" s="2180"/>
      <c r="AW20" s="1082">
        <v>0</v>
      </c>
    </row>
    <row r="21" spans="1:49" ht="14.25" hidden="1" customHeight="1">
      <c r="AG21" s="1287"/>
      <c r="AH21" s="1287"/>
      <c r="AI21" s="1287"/>
      <c r="AJ21" s="1287"/>
      <c r="AK21" s="1288"/>
      <c r="AL21" s="2181"/>
      <c r="AM21" s="2180"/>
      <c r="AN21" s="2181"/>
      <c r="AO21" s="2180"/>
      <c r="AW21" s="1082">
        <v>0</v>
      </c>
    </row>
    <row r="22" spans="1:49" ht="14.25" hidden="1" customHeight="1">
      <c r="AG22" s="1287"/>
      <c r="AH22" s="1287"/>
      <c r="AI22" s="1287"/>
      <c r="AJ22" s="1287"/>
      <c r="AK22" s="265" t="str">
        <f>AL19&amp;"-"&amp;AN19</f>
        <v>-</v>
      </c>
      <c r="AL22" s="2180"/>
      <c r="AM22" s="2180"/>
      <c r="AN22" s="2180"/>
      <c r="AO22" s="218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5" customHeight="1">
      <c r="R30" s="313"/>
      <c r="S30" s="313"/>
      <c r="T30" s="313"/>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0"/>
      <c r="AW30" s="1082">
        <v>54</v>
      </c>
    </row>
    <row r="31" spans="1:49" ht="14.65" customHeight="1">
      <c r="R31" s="313"/>
      <c r="S31" s="313"/>
      <c r="T31" s="313"/>
      <c r="U31" s="2136" t="str">
        <f>IF(org=0,"Не определено",org)</f>
        <v>НАО "СВЕЗА Мантурово"</v>
      </c>
      <c r="V31" s="2136"/>
      <c r="W31" s="2136"/>
      <c r="X31" s="2136"/>
      <c r="Y31" s="2136"/>
      <c r="Z31" s="2136"/>
      <c r="AA31" s="2136"/>
      <c r="AB31" s="2136"/>
      <c r="AC31" s="2136"/>
      <c r="AD31" s="2136"/>
      <c r="AE31" s="2136"/>
      <c r="AF31" s="2136"/>
      <c r="AG31" s="2136"/>
      <c r="AH31" s="2136"/>
      <c r="AI31" s="2136"/>
      <c r="AJ31" s="2136"/>
      <c r="AK31" s="2136"/>
      <c r="AL31" s="2136"/>
      <c r="AM31" s="2136"/>
      <c r="AN31" s="2136"/>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4" t="s">
        <v>41</v>
      </c>
      <c r="V33" s="2174"/>
      <c r="W33" s="1299"/>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4" t="s">
        <v>421</v>
      </c>
      <c r="V34" s="2174"/>
      <c r="W34" s="1299"/>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4" t="s">
        <v>422</v>
      </c>
      <c r="V35" s="2174"/>
      <c r="W35" s="1299"/>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4" t="s">
        <v>42</v>
      </c>
      <c r="V36" s="2174"/>
      <c r="W36" s="1299"/>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4" t="s">
        <v>423</v>
      </c>
      <c r="V38" s="2174"/>
      <c r="W38" s="1299"/>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4" t="s">
        <v>424</v>
      </c>
      <c r="V39" s="2174"/>
      <c r="W39" s="1299"/>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95"/>
      <c r="Y41" s="2195"/>
      <c r="Z41" s="2195"/>
      <c r="AA41" s="2195"/>
      <c r="AB41" s="2195"/>
      <c r="AC41" s="2195"/>
      <c r="AD41" s="2195"/>
      <c r="AE41" s="2195"/>
      <c r="AF41" s="2195"/>
      <c r="AG41" s="2195"/>
      <c r="AH41" s="2195"/>
      <c r="AI41" s="2195"/>
      <c r="AJ41" s="2195"/>
      <c r="AK41" s="2195"/>
      <c r="AL41" s="2195"/>
      <c r="AM41" s="2195"/>
      <c r="AN41" s="2195"/>
      <c r="AO41" s="2195"/>
      <c r="AW41" s="1082">
        <v>14</v>
      </c>
    </row>
    <row r="42" spans="1:49" ht="14.65" customHeight="1">
      <c r="R42" s="313"/>
      <c r="S42" s="313"/>
      <c r="T42" s="313"/>
      <c r="U42" s="2055" t="s">
        <v>298</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299</v>
      </c>
      <c r="AW42" s="1082">
        <v>14</v>
      </c>
    </row>
    <row r="43" spans="1:49" ht="14.65" customHeight="1">
      <c r="R43" s="313"/>
      <c r="S43" s="313"/>
      <c r="T43" s="313"/>
      <c r="U43" s="2196" t="s">
        <v>86</v>
      </c>
      <c r="V43" s="2144" t="s">
        <v>426</v>
      </c>
      <c r="W43" s="238"/>
      <c r="X43" s="2197" t="s">
        <v>427</v>
      </c>
      <c r="Y43" s="2213"/>
      <c r="Z43" s="2213"/>
      <c r="AA43" s="2213"/>
      <c r="AB43" s="2213"/>
      <c r="AC43" s="2198"/>
      <c r="AD43" s="2198"/>
      <c r="AE43" s="2199"/>
      <c r="AF43" s="2200" t="s">
        <v>428</v>
      </c>
      <c r="AG43" s="2197" t="s">
        <v>427</v>
      </c>
      <c r="AH43" s="2213"/>
      <c r="AI43" s="2213"/>
      <c r="AJ43" s="2213"/>
      <c r="AK43" s="2213"/>
      <c r="AL43" s="2198"/>
      <c r="AM43" s="2198"/>
      <c r="AN43" s="2199"/>
      <c r="AO43" s="2200" t="s">
        <v>429</v>
      </c>
      <c r="AP43" s="2203" t="s">
        <v>430</v>
      </c>
      <c r="AQ43" s="2055"/>
      <c r="AW43" s="1082">
        <v>14</v>
      </c>
    </row>
    <row r="44" spans="1:49" ht="35.65" customHeight="1">
      <c r="R44" s="313"/>
      <c r="S44" s="313"/>
      <c r="T44" s="313"/>
      <c r="U44" s="2196"/>
      <c r="V44" s="2144"/>
      <c r="W44" s="961"/>
      <c r="X44" s="2115" t="s">
        <v>453</v>
      </c>
      <c r="Y44" s="2055" t="s">
        <v>454</v>
      </c>
      <c r="Z44" s="2055"/>
      <c r="AA44" s="2055"/>
      <c r="AB44" s="2055"/>
      <c r="AC44" s="2115" t="s">
        <v>434</v>
      </c>
      <c r="AD44" s="2225"/>
      <c r="AE44" s="2116"/>
      <c r="AF44" s="2201"/>
      <c r="AG44" s="2115" t="s">
        <v>453</v>
      </c>
      <c r="AH44" s="2055" t="s">
        <v>454</v>
      </c>
      <c r="AI44" s="2055"/>
      <c r="AJ44" s="2055"/>
      <c r="AK44" s="2055"/>
      <c r="AL44" s="2115" t="s">
        <v>434</v>
      </c>
      <c r="AM44" s="2225"/>
      <c r="AN44" s="2116"/>
      <c r="AO44" s="2201"/>
      <c r="AP44" s="2204"/>
      <c r="AQ44" s="2055"/>
      <c r="AW44" s="1082">
        <v>34</v>
      </c>
    </row>
    <row r="45" spans="1:49" ht="14.65" customHeight="1">
      <c r="R45" s="313"/>
      <c r="S45" s="313"/>
      <c r="T45" s="313"/>
      <c r="U45" s="2196"/>
      <c r="V45" s="2144"/>
      <c r="W45" s="961"/>
      <c r="X45" s="2117"/>
      <c r="Y45" s="2150" t="s">
        <v>455</v>
      </c>
      <c r="Z45" s="2149" t="s">
        <v>456</v>
      </c>
      <c r="AA45" s="2162"/>
      <c r="AB45" s="2163"/>
      <c r="AC45" s="2120"/>
      <c r="AD45" s="2226"/>
      <c r="AE45" s="2121"/>
      <c r="AF45" s="2201"/>
      <c r="AG45" s="2117"/>
      <c r="AH45" s="2150" t="s">
        <v>455</v>
      </c>
      <c r="AI45" s="2149" t="s">
        <v>456</v>
      </c>
      <c r="AJ45" s="2162"/>
      <c r="AK45" s="2163"/>
      <c r="AL45" s="2120"/>
      <c r="AM45" s="2226"/>
      <c r="AN45" s="2121"/>
      <c r="AO45" s="2201"/>
      <c r="AP45" s="2204"/>
      <c r="AQ45" s="2055"/>
      <c r="AW45" s="1082">
        <v>14</v>
      </c>
    </row>
    <row r="46" spans="1:49" ht="27.25" customHeight="1">
      <c r="R46" s="313"/>
      <c r="S46" s="313"/>
      <c r="T46" s="313"/>
      <c r="U46" s="2196"/>
      <c r="V46" s="2144"/>
      <c r="W46" s="961"/>
      <c r="X46" s="2117"/>
      <c r="Y46" s="2224"/>
      <c r="Z46" s="2150" t="s">
        <v>457</v>
      </c>
      <c r="AA46" s="2149" t="s">
        <v>458</v>
      </c>
      <c r="AB46" s="2163"/>
      <c r="AC46" s="2150" t="s">
        <v>444</v>
      </c>
      <c r="AD46" s="2154" t="s">
        <v>445</v>
      </c>
      <c r="AE46" s="2152"/>
      <c r="AF46" s="2201"/>
      <c r="AG46" s="2117"/>
      <c r="AH46" s="2224"/>
      <c r="AI46" s="2150" t="s">
        <v>457</v>
      </c>
      <c r="AJ46" s="2149" t="s">
        <v>458</v>
      </c>
      <c r="AK46" s="2163"/>
      <c r="AL46" s="2150" t="s">
        <v>444</v>
      </c>
      <c r="AM46" s="2154" t="s">
        <v>445</v>
      </c>
      <c r="AN46" s="2152"/>
      <c r="AO46" s="2201"/>
      <c r="AP46" s="2204"/>
      <c r="AQ46" s="2055"/>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6"/>
      <c r="V47" s="2144"/>
      <c r="W47" s="239"/>
      <c r="X47" s="2120"/>
      <c r="Y47" s="2151"/>
      <c r="Z47" s="2151"/>
      <c r="AA47" s="1149" t="s">
        <v>460</v>
      </c>
      <c r="AB47" s="1149" t="s">
        <v>461</v>
      </c>
      <c r="AC47" s="2151"/>
      <c r="AD47" s="2155"/>
      <c r="AE47" s="2153"/>
      <c r="AF47" s="2202"/>
      <c r="AG47" s="2120"/>
      <c r="AH47" s="2151"/>
      <c r="AI47" s="2151"/>
      <c r="AJ47" s="1149" t="s">
        <v>460</v>
      </c>
      <c r="AK47" s="1149" t="s">
        <v>461</v>
      </c>
      <c r="AL47" s="2151"/>
      <c r="AM47" s="2155"/>
      <c r="AN47" s="2153"/>
      <c r="AO47" s="2202"/>
      <c r="AP47" s="2205"/>
      <c r="AQ47" s="205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194">
        <f ca="1">OFFSET(AD48,0,-1)+1</f>
        <v>4</v>
      </c>
      <c r="AE48" s="2194"/>
      <c r="AF48" s="1262">
        <f ca="1">OFFSET(AF48,0,-2)+1</f>
        <v>5</v>
      </c>
      <c r="AG48" s="1262">
        <f ca="1">OFFSET(AG48,0,-1)+1</f>
        <v>6</v>
      </c>
      <c r="AH48" s="1262"/>
      <c r="AI48" s="1262"/>
      <c r="AJ48" s="1262">
        <f ca="1">OFFSET(AJ48,0,-1)+1</f>
        <v>1</v>
      </c>
      <c r="AK48" s="1262">
        <f ca="1">OFFSET(AK48,0,-1)+1</f>
        <v>2</v>
      </c>
      <c r="AL48" s="1262">
        <f ca="1">OFFSET(AL48,0,-1)+1</f>
        <v>3</v>
      </c>
      <c r="AM48" s="2194">
        <f ca="1">OFFSET(AM48,0,-1)+1</f>
        <v>4</v>
      </c>
      <c r="AN48" s="2194"/>
      <c r="AO48" s="1262">
        <f ca="1">OFFSET(AO48,0,-2)+1</f>
        <v>5</v>
      </c>
      <c r="AP48" s="1172">
        <f ca="1">OFFSET(AP48,0,-1)</f>
        <v>5</v>
      </c>
      <c r="AQ48" s="1262">
        <f ca="1">OFFSET(AQ48,0,-1)+1</f>
        <v>6</v>
      </c>
      <c r="AR48" s="448"/>
      <c r="AS48" s="448"/>
      <c r="AT48" s="448"/>
      <c r="AU48" s="448"/>
      <c r="AV48" s="448"/>
      <c r="AW48" s="433">
        <v>0</v>
      </c>
    </row>
    <row r="49" spans="1:49" ht="22" customHeight="1">
      <c r="A49" s="1194" t="s">
        <v>174</v>
      </c>
      <c r="B49" s="1194"/>
      <c r="C49" s="1194"/>
      <c r="D49" s="1194"/>
      <c r="E49" s="220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 customHeight="1">
      <c r="A50" s="1194" t="s">
        <v>174</v>
      </c>
      <c r="B50" s="1194" t="s">
        <v>175</v>
      </c>
      <c r="C50" s="1194"/>
      <c r="D50" s="1194"/>
      <c r="E50" s="2210"/>
      <c r="F50" s="220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10"/>
      <c r="F51" s="2210"/>
      <c r="G51" s="2209">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5" t="s">
        <v>398</v>
      </c>
      <c r="AS51" s="437"/>
      <c r="AT51" s="437" t="str">
        <f t="shared" si="2"/>
        <v xml:space="preserve">Наименование системы теплоснабжения </v>
      </c>
      <c r="AU51" s="437"/>
      <c r="AV51" s="437"/>
      <c r="AW51" s="1082">
        <v>23</v>
      </c>
    </row>
    <row r="52" spans="1:49" ht="22" customHeight="1">
      <c r="A52" s="1194" t="s">
        <v>174</v>
      </c>
      <c r="B52" s="1194" t="s">
        <v>175</v>
      </c>
      <c r="C52" s="1194" t="s">
        <v>176</v>
      </c>
      <c r="D52" s="1194" t="s">
        <v>177</v>
      </c>
      <c r="E52" s="2210"/>
      <c r="F52" s="2210"/>
      <c r="G52" s="2210"/>
      <c r="H52" s="2209">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10"/>
      <c r="F53" s="2210"/>
      <c r="G53" s="2210"/>
      <c r="H53" s="2210"/>
      <c r="I53" s="2055" t="str">
        <f>U52&amp;".1"</f>
        <v>....1</v>
      </c>
      <c r="J53" s="1302"/>
      <c r="K53" s="1302"/>
      <c r="L53" s="1302"/>
      <c r="M53" s="1308" t="s">
        <v>401</v>
      </c>
      <c r="N53" s="1173"/>
      <c r="O53" s="1173"/>
      <c r="P53" s="1173"/>
      <c r="Q53" s="2187">
        <v>1</v>
      </c>
      <c r="R53" s="1258"/>
      <c r="S53" s="1258"/>
      <c r="T53" s="293"/>
      <c r="U53" s="972"/>
      <c r="V53" s="1310"/>
      <c r="W53" s="1311"/>
      <c r="X53" s="2214"/>
      <c r="Y53" s="2215"/>
      <c r="Z53" s="2215"/>
      <c r="AA53" s="2215"/>
      <c r="AB53" s="2215"/>
      <c r="AC53" s="2215"/>
      <c r="AD53" s="2215"/>
      <c r="AE53" s="2215"/>
      <c r="AF53" s="2216"/>
      <c r="AG53" s="2214"/>
      <c r="AH53" s="2215"/>
      <c r="AI53" s="2215"/>
      <c r="AJ53" s="2215"/>
      <c r="AK53" s="2215"/>
      <c r="AL53" s="2215"/>
      <c r="AM53" s="2215"/>
      <c r="AN53" s="2215"/>
      <c r="AO53" s="2215"/>
      <c r="AP53" s="2216"/>
      <c r="AQ53" s="1312"/>
      <c r="AS53" s="437"/>
      <c r="AT53" s="437" t="str">
        <f t="shared" si="2"/>
        <v/>
      </c>
      <c r="AU53" s="437"/>
      <c r="AV53" s="437"/>
      <c r="AW53" s="448">
        <v>0</v>
      </c>
    </row>
    <row r="54" spans="1:49" ht="22" customHeight="1">
      <c r="A54" s="1194" t="s">
        <v>174</v>
      </c>
      <c r="B54" s="1194" t="s">
        <v>175</v>
      </c>
      <c r="C54" s="1194" t="s">
        <v>176</v>
      </c>
      <c r="D54" s="1194" t="s">
        <v>177</v>
      </c>
      <c r="E54" s="2210"/>
      <c r="F54" s="2210"/>
      <c r="G54" s="2210"/>
      <c r="H54" s="2210"/>
      <c r="I54" s="2037"/>
      <c r="J54" s="2055" t="str">
        <f>I53&amp;".1"</f>
        <v>....1.1</v>
      </c>
      <c r="K54" s="1194"/>
      <c r="L54" s="1194"/>
      <c r="M54" s="1237" t="s">
        <v>404</v>
      </c>
      <c r="Q54" s="2187"/>
      <c r="R54" s="2187">
        <v>1</v>
      </c>
      <c r="S54" s="455"/>
      <c r="T54" s="294"/>
      <c r="U54" s="1263" t="str">
        <f>$J54</f>
        <v>....1.1</v>
      </c>
      <c r="V54" s="223" t="s">
        <v>405</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5" t="s">
        <v>406</v>
      </c>
      <c r="AS54" s="437"/>
      <c r="AT54" s="437" t="str">
        <f t="shared" si="2"/>
        <v>Группа потребителей</v>
      </c>
      <c r="AU54" s="437"/>
      <c r="AV54" s="437"/>
      <c r="AW54" s="1082">
        <v>21</v>
      </c>
    </row>
    <row r="55" spans="1:49" ht="22" customHeight="1">
      <c r="A55" s="1194" t="s">
        <v>174</v>
      </c>
      <c r="B55" s="1194" t="s">
        <v>175</v>
      </c>
      <c r="C55" s="1194" t="s">
        <v>176</v>
      </c>
      <c r="D55" s="1194" t="s">
        <v>177</v>
      </c>
      <c r="E55" s="2210"/>
      <c r="F55" s="2210"/>
      <c r="G55" s="2210"/>
      <c r="H55" s="2210"/>
      <c r="I55" s="2037"/>
      <c r="J55" s="2037"/>
      <c r="K55" s="2055" t="str">
        <f>J54&amp;".1"</f>
        <v>....1.1.1</v>
      </c>
      <c r="L55" s="77"/>
      <c r="M55" s="1237" t="s">
        <v>407</v>
      </c>
      <c r="Q55" s="2187"/>
      <c r="R55" s="2187"/>
      <c r="S55" s="455">
        <v>1</v>
      </c>
      <c r="T55" s="294"/>
      <c r="U55" s="1263" t="str">
        <f>$K55</f>
        <v>....1.1.1</v>
      </c>
      <c r="V55" s="1274"/>
      <c r="W55" s="237"/>
      <c r="X55" s="688"/>
      <c r="Y55" s="688"/>
      <c r="Z55" s="688"/>
      <c r="AA55" s="688"/>
      <c r="AB55" s="1332"/>
      <c r="AC55" s="2188"/>
      <c r="AD55" s="2065" t="s">
        <v>64</v>
      </c>
      <c r="AE55" s="2188"/>
      <c r="AF55" s="2065" t="s">
        <v>64</v>
      </c>
      <c r="AG55" s="1334"/>
      <c r="AH55" s="688"/>
      <c r="AI55" s="688"/>
      <c r="AJ55" s="688"/>
      <c r="AK55" s="1184"/>
      <c r="AL55" s="2188"/>
      <c r="AM55" s="2065" t="s">
        <v>64</v>
      </c>
      <c r="AN55" s="2188"/>
      <c r="AO55" s="2065" t="s">
        <v>64</v>
      </c>
      <c r="AP55" s="1275"/>
      <c r="AQ55" s="1234" t="s">
        <v>450</v>
      </c>
      <c r="AR55" s="448" t="e">
        <f ca="1">STRCHECKDATE(X57:AP57)</f>
        <v>#NAME?</v>
      </c>
      <c r="AS55" s="437"/>
      <c r="AT55" s="437" t="str">
        <f t="shared" si="2"/>
        <v/>
      </c>
      <c r="AU55" s="437"/>
      <c r="AV55" s="437"/>
      <c r="AW55" s="1082">
        <v>21</v>
      </c>
    </row>
    <row r="56" spans="1:49" ht="11.5" customHeight="1">
      <c r="A56" s="1194" t="s">
        <v>174</v>
      </c>
      <c r="B56" s="1194" t="s">
        <v>175</v>
      </c>
      <c r="C56" s="1194" t="s">
        <v>176</v>
      </c>
      <c r="D56" s="1194" t="s">
        <v>177</v>
      </c>
      <c r="E56" s="2210"/>
      <c r="F56" s="2210"/>
      <c r="G56" s="2210"/>
      <c r="H56" s="2210"/>
      <c r="I56" s="2037"/>
      <c r="J56" s="2037"/>
      <c r="K56" s="2037"/>
      <c r="L56" s="2055" t="str">
        <f>K55&amp;".1"</f>
        <v>....1.1.1.1</v>
      </c>
      <c r="M56" s="1237"/>
      <c r="Q56" s="2187"/>
      <c r="R56" s="2187"/>
      <c r="S56" s="455">
        <v>1</v>
      </c>
      <c r="T56" s="294"/>
      <c r="U56" s="1263" t="str">
        <f>$L56</f>
        <v>....1.1.1.1</v>
      </c>
      <c r="V56" s="1318"/>
      <c r="W56" s="237"/>
      <c r="X56" s="262"/>
      <c r="Y56" s="688"/>
      <c r="Z56" s="688"/>
      <c r="AA56" s="688"/>
      <c r="AB56" s="1332"/>
      <c r="AC56" s="2189"/>
      <c r="AD56" s="2065"/>
      <c r="AE56" s="2189"/>
      <c r="AF56" s="2065"/>
      <c r="AG56" s="1334"/>
      <c r="AH56" s="688"/>
      <c r="AI56" s="688"/>
      <c r="AJ56" s="688"/>
      <c r="AK56" s="1184"/>
      <c r="AL56" s="2189"/>
      <c r="AM56" s="2065"/>
      <c r="AN56" s="2189"/>
      <c r="AO56" s="2065"/>
      <c r="AP56" s="1275"/>
      <c r="AQ56" s="2206"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10"/>
      <c r="F57" s="2210"/>
      <c r="G57" s="2210"/>
      <c r="H57" s="2210"/>
      <c r="I57" s="2037"/>
      <c r="J57" s="2037"/>
      <c r="K57" s="2037"/>
      <c r="L57" s="2055"/>
      <c r="M57" s="1237"/>
      <c r="Q57" s="2187"/>
      <c r="R57" s="2187"/>
      <c r="S57" s="455"/>
      <c r="T57" s="294"/>
      <c r="U57" s="1269"/>
      <c r="V57" s="237"/>
      <c r="W57" s="237"/>
      <c r="X57" s="262"/>
      <c r="Y57" s="262"/>
      <c r="Z57" s="262"/>
      <c r="AA57" s="262"/>
      <c r="AB57" s="1333" t="str">
        <f>AC55&amp;"-"&amp;AE55</f>
        <v>-</v>
      </c>
      <c r="AC57" s="2189"/>
      <c r="AD57" s="2065"/>
      <c r="AE57" s="2189"/>
      <c r="AF57" s="2065"/>
      <c r="AG57" s="1309"/>
      <c r="AH57" s="262"/>
      <c r="AI57" s="262"/>
      <c r="AJ57" s="262"/>
      <c r="AK57" s="265" t="str">
        <f>AL55&amp;"-"&amp;AN55</f>
        <v>-</v>
      </c>
      <c r="AL57" s="2189"/>
      <c r="AM57" s="2065"/>
      <c r="AN57" s="2189"/>
      <c r="AO57" s="2065"/>
      <c r="AP57" s="1276"/>
      <c r="AQ57" s="2207"/>
      <c r="AS57" s="437"/>
      <c r="AT57" s="437" t="str">
        <f t="shared" si="2"/>
        <v/>
      </c>
      <c r="AU57" s="437"/>
      <c r="AV57" s="437"/>
      <c r="AW57" s="1082">
        <v>0</v>
      </c>
    </row>
    <row r="58" spans="1:49" ht="11.5" customHeight="1">
      <c r="A58" s="1194" t="s">
        <v>174</v>
      </c>
      <c r="B58" s="1194" t="s">
        <v>175</v>
      </c>
      <c r="C58" s="1194" t="s">
        <v>176</v>
      </c>
      <c r="D58" s="1194" t="s">
        <v>177</v>
      </c>
      <c r="E58" s="2210"/>
      <c r="F58" s="2210"/>
      <c r="G58" s="2210"/>
      <c r="H58" s="2210"/>
      <c r="I58" s="2037"/>
      <c r="J58" s="2037"/>
      <c r="K58" s="2055"/>
      <c r="L58" s="1194"/>
      <c r="M58" s="1237"/>
      <c r="Q58" s="2187"/>
      <c r="R58" s="2187"/>
      <c r="S58" s="1258"/>
      <c r="T58" s="293"/>
      <c r="U58" s="1205"/>
      <c r="V58" s="225" t="s">
        <v>452</v>
      </c>
      <c r="W58" s="304"/>
      <c r="X58" s="304"/>
      <c r="Y58" s="304"/>
      <c r="Z58" s="304"/>
      <c r="AA58" s="304"/>
      <c r="AB58" s="304"/>
      <c r="AC58" s="2189"/>
      <c r="AD58" s="2065"/>
      <c r="AE58" s="2189"/>
      <c r="AF58" s="2065"/>
      <c r="AG58" s="304"/>
      <c r="AH58" s="304"/>
      <c r="AI58" s="304"/>
      <c r="AJ58" s="304"/>
      <c r="AK58" s="304"/>
      <c r="AL58" s="2189"/>
      <c r="AM58" s="2065"/>
      <c r="AN58" s="2189"/>
      <c r="AO58" s="2065"/>
      <c r="AP58" s="261"/>
      <c r="AQ58" s="2207"/>
      <c r="AS58" s="437"/>
      <c r="AT58" s="437" t="str">
        <f t="shared" si="2"/>
        <v>Добавить наименование поставщика</v>
      </c>
      <c r="AU58" s="437"/>
      <c r="AV58" s="437"/>
      <c r="AW58" s="1082">
        <v>11</v>
      </c>
    </row>
    <row r="59" spans="1:49" ht="11.5" customHeight="1">
      <c r="A59" s="1194" t="s">
        <v>174</v>
      </c>
      <c r="B59" s="1194" t="s">
        <v>175</v>
      </c>
      <c r="C59" s="1194" t="s">
        <v>176</v>
      </c>
      <c r="D59" s="1194" t="s">
        <v>177</v>
      </c>
      <c r="E59" s="2210"/>
      <c r="F59" s="2210"/>
      <c r="G59" s="2210"/>
      <c r="H59" s="2210"/>
      <c r="I59" s="2037"/>
      <c r="J59" s="2055"/>
      <c r="K59" s="1194"/>
      <c r="L59" s="1194"/>
      <c r="M59" s="1237"/>
      <c r="Q59" s="2187"/>
      <c r="R59" s="2187"/>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8"/>
      <c r="AS59" s="437"/>
      <c r="AT59" s="437" t="str">
        <f t="shared" si="2"/>
        <v>Добавить вид теплоносителя (параметры теплоносителя)</v>
      </c>
      <c r="AU59" s="437"/>
      <c r="AV59" s="437"/>
      <c r="AW59" s="1082">
        <v>11</v>
      </c>
    </row>
    <row r="60" spans="1:49" ht="11.5" customHeight="1">
      <c r="A60" s="1194" t="s">
        <v>174</v>
      </c>
      <c r="B60" s="1194" t="s">
        <v>175</v>
      </c>
      <c r="C60" s="1194" t="s">
        <v>176</v>
      </c>
      <c r="D60" s="1194" t="s">
        <v>177</v>
      </c>
      <c r="E60" s="2210"/>
      <c r="F60" s="2210"/>
      <c r="G60" s="2210"/>
      <c r="H60" s="2210"/>
      <c r="I60" s="2055"/>
      <c r="J60" s="1194"/>
      <c r="K60" s="1194"/>
      <c r="L60" s="1194"/>
      <c r="M60" s="1237"/>
      <c r="Q60" s="2187"/>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10"/>
      <c r="F61" s="2210"/>
      <c r="G61" s="2210"/>
      <c r="H61" s="220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10"/>
      <c r="F62" s="2210"/>
      <c r="G62" s="2209"/>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10"/>
      <c r="F63" s="2209"/>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9"/>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2">
        <v>34</v>
      </c>
    </row>
    <row r="68" spans="1:49" ht="21" customHeight="1">
      <c r="P68" s="446"/>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2">
        <v>20</v>
      </c>
    </row>
    <row r="69" spans="1:49" ht="14.65" customHeight="1">
      <c r="P69" s="446"/>
      <c r="AW69" s="1082">
        <v>14</v>
      </c>
    </row>
    <row r="70" spans="1:49" ht="28.5" customHeight="1">
      <c r="P70" s="446"/>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2">
        <v>27</v>
      </c>
    </row>
    <row r="71" spans="1:49" ht="18.75" customHeight="1">
      <c r="P71" s="446"/>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8" zoomScale="90" workbookViewId="0">
      <selection activeCell="F70" sqref="F70"/>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09765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PP108.OPEN.INFO.TERMS.COLDVSNA.EIAS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25" customHeight="1">
      <c r="A4" s="715"/>
      <c r="B4" s="169"/>
      <c r="C4" s="170"/>
      <c r="D4" s="171"/>
      <c r="E4" s="180"/>
      <c r="F4" s="181"/>
      <c r="G4" s="703"/>
      <c r="H4" s="346"/>
      <c r="I4" s="348"/>
      <c r="J4" s="805"/>
      <c r="Q4" s="173">
        <v>6</v>
      </c>
    </row>
    <row r="5" spans="1:17" ht="39.75" customHeight="1">
      <c r="D5" s="14"/>
      <c r="E5" s="2036" t="str">
        <f>NameTemplatesInTitle</f>
        <v>Информация об условиях, на которых осуществляется поставка товаров (оказание услуг) в сфере холодного водоснабжения</v>
      </c>
      <c r="F5" s="2037"/>
      <c r="G5" s="704"/>
      <c r="J5" s="806"/>
      <c r="Q5" s="13">
        <v>38</v>
      </c>
    </row>
    <row r="6" spans="1:17" s="1539" customFormat="1" ht="6.25"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25"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9" t="s">
        <v>20</v>
      </c>
      <c r="D11" s="14"/>
      <c r="E11" s="1092" t="s">
        <v>21</v>
      </c>
      <c r="F11" s="1659" t="s">
        <v>22</v>
      </c>
      <c r="G11" s="16"/>
      <c r="H11" s="705" t="s">
        <v>23</v>
      </c>
      <c r="J11" s="807" t="s">
        <v>24</v>
      </c>
      <c r="Q11" s="13">
        <v>0</v>
      </c>
    </row>
    <row r="12" spans="1:17" ht="22.5" hidden="1" customHeight="1">
      <c r="A12" s="2039"/>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25"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702" t="s">
        <v>38</v>
      </c>
      <c r="F18" s="1660"/>
      <c r="G18" s="12"/>
      <c r="I18" s="706"/>
      <c r="J18" s="2038"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9" customFormat="1" ht="6.25"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9" customFormat="1" ht="11.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7" t="s">
        <v>53</v>
      </c>
      <c r="G37" s="16"/>
      <c r="Q37" s="13">
        <v>20</v>
      </c>
    </row>
    <row r="38" spans="1:17" s="1539" customFormat="1" ht="6.25"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9" customFormat="1" ht="6.25"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55</v>
      </c>
      <c r="F43" s="647" t="s">
        <v>19</v>
      </c>
      <c r="G43" s="12"/>
      <c r="I43" s="348"/>
      <c r="J43" s="807"/>
      <c r="Q43" s="346">
        <v>0</v>
      </c>
    </row>
    <row r="44" spans="1:17" s="1562" customFormat="1" ht="27" hidden="1" customHeight="1">
      <c r="A44" s="715"/>
      <c r="B44" s="350"/>
      <c r="C44" s="345"/>
      <c r="D44" s="347"/>
      <c r="E44" s="1092" t="s">
        <v>56</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57</v>
      </c>
      <c r="F46" s="647" t="s">
        <v>19</v>
      </c>
      <c r="G46" s="12"/>
      <c r="H46" s="346"/>
      <c r="I46" s="348"/>
      <c r="J46" s="807"/>
      <c r="Q46" s="367">
        <v>0</v>
      </c>
    </row>
    <row r="47" spans="1:17" s="1562" customFormat="1" ht="24.75" hidden="1" customHeight="1">
      <c r="A47" s="715"/>
      <c r="B47" s="350"/>
      <c r="C47" s="345"/>
      <c r="D47" s="347"/>
      <c r="E47" s="1092" t="s">
        <v>58</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59</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60</v>
      </c>
      <c r="F53" s="978" t="s">
        <v>19</v>
      </c>
      <c r="G53" s="469"/>
      <c r="I53" s="471"/>
      <c r="J53" s="809"/>
      <c r="P53" s="472"/>
      <c r="Q53" s="470">
        <v>0</v>
      </c>
    </row>
    <row r="54" spans="1:17" s="1562" customFormat="1" ht="27" hidden="1" customHeight="1">
      <c r="A54" s="717"/>
      <c r="B54" s="350"/>
      <c r="C54" s="467"/>
      <c r="D54" s="468"/>
      <c r="E54" s="328" t="s">
        <v>61</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62</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63</v>
      </c>
      <c r="F58" s="978" t="s">
        <v>64</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65</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66</v>
      </c>
      <c r="F62" s="1598" t="s">
        <v>64</v>
      </c>
      <c r="G62" s="12"/>
      <c r="H62" s="705" t="s">
        <v>23</v>
      </c>
      <c r="I62" s="348"/>
      <c r="J62" s="807"/>
      <c r="Q62" s="346">
        <v>0</v>
      </c>
    </row>
    <row r="63" spans="1:17" s="1539" customFormat="1" ht="6.25"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17"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5.3984375" style="1562" customWidth="1"/>
    <col min="29" max="30" width="3" style="1562" customWidth="1"/>
    <col min="31" max="31" width="24" style="1562" customWidth="1"/>
    <col min="32" max="32" width="3.69921875" style="1562" customWidth="1"/>
    <col min="33" max="34" width="3" style="1562" customWidth="1"/>
    <col min="35" max="35" width="24" style="1562" customWidth="1"/>
    <col min="36" max="36" width="3.69921875" style="1562" customWidth="1"/>
    <col min="37" max="38" width="3" style="1562" customWidth="1"/>
    <col min="39" max="39" width="18" style="1562" customWidth="1"/>
    <col min="40" max="41" width="21" style="1562" customWidth="1"/>
    <col min="42" max="42" width="11" style="1562" customWidth="1"/>
    <col min="43" max="43" width="3.69921875" style="1562" customWidth="1"/>
    <col min="44" max="44" width="11" style="1562" customWidth="1"/>
    <col min="45" max="45" width="8.59765625" style="1562" hidden="1" customWidth="1"/>
    <col min="46" max="46" width="4" style="1562" customWidth="1"/>
    <col min="47" max="47" width="115" style="1562" customWidth="1"/>
    <col min="48" max="52" width="10" style="1569" customWidth="1"/>
    <col min="53" max="53" width="10.59765625" style="1562" hidden="1"/>
  </cols>
  <sheetData>
    <row r="1" spans="1:53" ht="22.5" hidden="1" customHeight="1">
      <c r="W1" s="264"/>
      <c r="X1" s="264"/>
      <c r="AO1" s="264"/>
      <c r="AP1" s="264"/>
      <c r="BA1" s="1082" t="s">
        <v>14</v>
      </c>
    </row>
    <row r="2" spans="1:53" ht="21" hidden="1" customHeight="1">
      <c r="A2" s="1290"/>
      <c r="B2" s="1290"/>
      <c r="C2" s="1290"/>
      <c r="D2" s="1290"/>
      <c r="E2" s="2183">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5" t="s">
        <v>394</v>
      </c>
      <c r="AW2" s="437"/>
      <c r="AX2" s="437" t="str">
        <f t="shared" ref="AX2:AX8" si="0">IF(T2="","",T2)</f>
        <v>Наименование тарифа</v>
      </c>
      <c r="AY2" s="437"/>
      <c r="AZ2" s="437"/>
      <c r="BA2" s="1082">
        <v>0</v>
      </c>
    </row>
    <row r="3" spans="1:53" ht="21" hidden="1" customHeight="1">
      <c r="A3" s="1290"/>
      <c r="B3" s="1290"/>
      <c r="C3" s="1290"/>
      <c r="D3" s="1290"/>
      <c r="E3" s="2184"/>
      <c r="F3" s="2183">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5" t="s">
        <v>396</v>
      </c>
      <c r="AW3" s="437"/>
      <c r="AX3" s="437" t="str">
        <f t="shared" si="0"/>
        <v>Территория действия тарифа</v>
      </c>
      <c r="AY3" s="437"/>
      <c r="AZ3" s="437"/>
      <c r="BA3" s="1082">
        <v>0</v>
      </c>
    </row>
    <row r="4" spans="1:53" ht="22.5" hidden="1" customHeight="1">
      <c r="A4" s="1290"/>
      <c r="B4" s="1290"/>
      <c r="C4" s="1290"/>
      <c r="D4" s="1290"/>
      <c r="E4" s="2184"/>
      <c r="F4" s="2184"/>
      <c r="G4" s="2183">
        <v>1</v>
      </c>
      <c r="H4" s="1290"/>
      <c r="I4" s="1290"/>
      <c r="J4" s="1290"/>
      <c r="K4" s="1290"/>
      <c r="L4" s="1291"/>
      <c r="M4" s="1292"/>
      <c r="N4" s="1292"/>
      <c r="O4" s="1292"/>
      <c r="P4" s="1339"/>
      <c r="Q4" s="1338"/>
      <c r="R4" s="290"/>
      <c r="S4" s="1263" t="e">
        <f>INDEX(PT_DIFFERENTIATION_NUM_CS,MATCH(C4,PT_DIFFERENTIATION_CS_ID,0))</f>
        <v>#N/A</v>
      </c>
      <c r="T4" s="246" t="s">
        <v>397</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4"/>
      <c r="F5" s="2184"/>
      <c r="G5" s="2184"/>
      <c r="H5" s="2183">
        <v>1</v>
      </c>
      <c r="I5" s="1290"/>
      <c r="J5" s="1290"/>
      <c r="K5" s="1290"/>
      <c r="L5" s="1291"/>
      <c r="M5" s="1292"/>
      <c r="N5" s="1292"/>
      <c r="O5" s="1292"/>
      <c r="P5" s="1339"/>
      <c r="Q5" s="1338"/>
      <c r="R5" s="290"/>
      <c r="S5" s="1263" t="e">
        <f>INDEX(PT_DIFFERENTIATION_NUM_IST_TE,MATCH(D5,PT_DIFFERENTIATION_IST_TE_ID,0))</f>
        <v>#N/A</v>
      </c>
      <c r="T5" s="247" t="s">
        <v>399</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4"/>
      <c r="F6" s="2184"/>
      <c r="G6" s="2184"/>
      <c r="H6" s="2184"/>
      <c r="I6" s="2185" t="e">
        <f>S5&amp;".1"</f>
        <v>#N/A</v>
      </c>
      <c r="J6" s="1270"/>
      <c r="K6" s="1270"/>
      <c r="L6" s="1273" t="s">
        <v>401</v>
      </c>
      <c r="M6" s="447"/>
      <c r="N6" s="447"/>
      <c r="O6" s="447"/>
      <c r="P6" s="2187">
        <v>1</v>
      </c>
      <c r="Q6" s="1258"/>
      <c r="R6" s="293"/>
      <c r="S6" s="972"/>
      <c r="T6" s="1310"/>
      <c r="U6" s="1311"/>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2"/>
      <c r="AW6" s="437"/>
      <c r="AX6" s="437" t="str">
        <f t="shared" si="0"/>
        <v/>
      </c>
      <c r="AY6" s="437"/>
      <c r="AZ6" s="437"/>
      <c r="BA6" s="448">
        <v>0</v>
      </c>
    </row>
    <row r="7" spans="1:53" s="1569" customFormat="1" ht="0.75" hidden="1" customHeight="1">
      <c r="A7" s="1270"/>
      <c r="B7" s="1270"/>
      <c r="C7" s="1270"/>
      <c r="D7" s="1270"/>
      <c r="E7" s="2184"/>
      <c r="F7" s="2184"/>
      <c r="G7" s="2184"/>
      <c r="H7" s="2184"/>
      <c r="I7" s="2186"/>
      <c r="J7" s="2185" t="e">
        <f>S5&amp;".1"</f>
        <v>#N/A</v>
      </c>
      <c r="K7" s="1270"/>
      <c r="L7" s="1273"/>
      <c r="M7" s="447"/>
      <c r="N7" s="447"/>
      <c r="O7" s="447"/>
      <c r="P7" s="2187"/>
      <c r="Q7" s="2187">
        <v>1</v>
      </c>
      <c r="R7" s="294"/>
      <c r="S7" s="972"/>
      <c r="T7" s="1326"/>
      <c r="U7" s="1311"/>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2"/>
      <c r="AW7" s="437"/>
      <c r="AX7" s="437" t="str">
        <f t="shared" si="0"/>
        <v/>
      </c>
      <c r="AY7" s="437"/>
      <c r="AZ7" s="437"/>
      <c r="BA7" s="448">
        <v>0</v>
      </c>
    </row>
    <row r="8" spans="1:53" ht="21" hidden="1" customHeight="1">
      <c r="A8" s="1290"/>
      <c r="B8" s="1290"/>
      <c r="C8" s="1290"/>
      <c r="D8" s="1290"/>
      <c r="E8" s="2184"/>
      <c r="F8" s="2184"/>
      <c r="G8" s="2184"/>
      <c r="H8" s="2184"/>
      <c r="I8" s="2186"/>
      <c r="J8" s="2186"/>
      <c r="K8" s="2185" t="e">
        <f>S5&amp;".1"</f>
        <v>#N/A</v>
      </c>
      <c r="L8" s="1291"/>
      <c r="P8" s="2187"/>
      <c r="Q8" s="2187"/>
      <c r="R8" s="2243">
        <v>1</v>
      </c>
      <c r="S8" s="2240" t="e">
        <f>$K8</f>
        <v>#N/A</v>
      </c>
      <c r="T8" s="2237"/>
      <c r="U8" s="237"/>
      <c r="V8" s="688"/>
      <c r="W8" s="1184"/>
      <c r="X8" s="2188"/>
      <c r="Y8" s="2065" t="s">
        <v>64</v>
      </c>
      <c r="Z8" s="2188"/>
      <c r="AA8" s="2065" t="s">
        <v>64</v>
      </c>
      <c r="AB8" s="2065" t="s">
        <v>19</v>
      </c>
      <c r="AC8" s="2236"/>
      <c r="AD8" s="2140">
        <v>1</v>
      </c>
      <c r="AE8" s="2250"/>
      <c r="AF8" s="2065" t="s">
        <v>19</v>
      </c>
      <c r="AG8" s="2236"/>
      <c r="AH8" s="2140">
        <v>1</v>
      </c>
      <c r="AI8" s="2250"/>
      <c r="AJ8" s="2065" t="s">
        <v>19</v>
      </c>
      <c r="AK8" s="248"/>
      <c r="AL8" s="1264">
        <v>1</v>
      </c>
      <c r="AM8" s="1325"/>
      <c r="AN8" s="688"/>
      <c r="AO8" s="1184"/>
      <c r="AP8" s="1661"/>
      <c r="AQ8" s="1386" t="s">
        <v>64</v>
      </c>
      <c r="AR8" s="1661"/>
      <c r="AS8" s="1386" t="s">
        <v>64</v>
      </c>
      <c r="AT8" s="1275"/>
      <c r="AU8" s="2206" t="s">
        <v>462</v>
      </c>
      <c r="AV8" s="448" t="e">
        <f ca="1">STRCHECKDATE(V11:AT11)</f>
        <v>#NAME?</v>
      </c>
      <c r="AW8" s="437"/>
      <c r="AX8" s="437" t="str">
        <f t="shared" si="0"/>
        <v/>
      </c>
      <c r="AY8" s="437"/>
      <c r="AZ8" s="437"/>
      <c r="BA8" s="1082">
        <v>0</v>
      </c>
    </row>
    <row r="9" spans="1:53" ht="11.25" hidden="1" customHeight="1">
      <c r="A9" s="1290"/>
      <c r="B9" s="1290"/>
      <c r="C9" s="1290"/>
      <c r="D9" s="1290"/>
      <c r="E9" s="2184"/>
      <c r="F9" s="2184"/>
      <c r="G9" s="2184"/>
      <c r="H9" s="2184"/>
      <c r="I9" s="2186"/>
      <c r="J9" s="2186"/>
      <c r="K9" s="2185"/>
      <c r="L9" s="1291"/>
      <c r="P9" s="2187"/>
      <c r="Q9" s="2187"/>
      <c r="R9" s="2243"/>
      <c r="S9" s="2241"/>
      <c r="T9" s="2238"/>
      <c r="U9" s="237"/>
      <c r="V9" s="1320"/>
      <c r="W9" s="1324"/>
      <c r="X9" s="2188"/>
      <c r="Y9" s="2065"/>
      <c r="Z9" s="2188"/>
      <c r="AA9" s="2065"/>
      <c r="AB9" s="2065"/>
      <c r="AC9" s="2236"/>
      <c r="AD9" s="2140"/>
      <c r="AE9" s="2250"/>
      <c r="AF9" s="2065"/>
      <c r="AG9" s="2236"/>
      <c r="AH9" s="2140"/>
      <c r="AI9" s="2250"/>
      <c r="AJ9" s="2065"/>
      <c r="AK9" s="253"/>
      <c r="AL9" s="353"/>
      <c r="AM9" s="352" t="s">
        <v>463</v>
      </c>
      <c r="AN9" s="1320"/>
      <c r="AO9" s="1423"/>
      <c r="AP9" s="1320"/>
      <c r="AQ9" s="1320"/>
      <c r="AR9" s="1320"/>
      <c r="AS9" s="1320"/>
      <c r="AT9" s="1317"/>
      <c r="AU9" s="2207"/>
      <c r="AW9" s="437"/>
      <c r="AX9" s="437"/>
      <c r="AY9" s="437"/>
      <c r="AZ9" s="437"/>
      <c r="BA9" s="1082">
        <v>0</v>
      </c>
    </row>
    <row r="10" spans="1:53" ht="11.25" hidden="1" customHeight="1">
      <c r="A10" s="1290"/>
      <c r="B10" s="1290"/>
      <c r="C10" s="1290"/>
      <c r="D10" s="1290"/>
      <c r="E10" s="2184"/>
      <c r="F10" s="2184"/>
      <c r="G10" s="2184"/>
      <c r="H10" s="2184"/>
      <c r="I10" s="2186"/>
      <c r="J10" s="2186"/>
      <c r="K10" s="2185"/>
      <c r="L10" s="1291"/>
      <c r="P10" s="2187"/>
      <c r="Q10" s="2187"/>
      <c r="R10" s="2243"/>
      <c r="S10" s="2241"/>
      <c r="T10" s="2238"/>
      <c r="U10" s="237"/>
      <c r="V10" s="1320"/>
      <c r="W10" s="1324"/>
      <c r="X10" s="2188"/>
      <c r="Y10" s="2065"/>
      <c r="Z10" s="2188"/>
      <c r="AA10" s="2065"/>
      <c r="AB10" s="2065"/>
      <c r="AC10" s="2236"/>
      <c r="AD10" s="2140"/>
      <c r="AE10" s="2250"/>
      <c r="AF10" s="2065"/>
      <c r="AG10" s="231"/>
      <c r="AH10" s="352"/>
      <c r="AI10" s="352" t="s">
        <v>464</v>
      </c>
      <c r="AJ10" s="1320"/>
      <c r="AK10" s="1320"/>
      <c r="AL10" s="1320"/>
      <c r="AM10" s="1320"/>
      <c r="AN10" s="1320"/>
      <c r="AO10" s="1423"/>
      <c r="AP10" s="1320"/>
      <c r="AQ10" s="1320"/>
      <c r="AR10" s="1320"/>
      <c r="AS10" s="1320"/>
      <c r="AT10" s="1317"/>
      <c r="AU10" s="2207"/>
      <c r="AW10" s="437"/>
      <c r="AX10" s="437"/>
      <c r="AY10" s="437"/>
      <c r="AZ10" s="437"/>
      <c r="BA10" s="1082">
        <v>0</v>
      </c>
    </row>
    <row r="11" spans="1:53" ht="11.25" hidden="1" customHeight="1">
      <c r="A11" s="1290"/>
      <c r="B11" s="1290"/>
      <c r="C11" s="1290"/>
      <c r="D11" s="1290"/>
      <c r="E11" s="2184"/>
      <c r="F11" s="2184"/>
      <c r="G11" s="2184"/>
      <c r="H11" s="2184"/>
      <c r="I11" s="2186"/>
      <c r="J11" s="2186"/>
      <c r="K11" s="2185"/>
      <c r="L11" s="1291"/>
      <c r="P11" s="2187"/>
      <c r="Q11" s="2187"/>
      <c r="R11" s="2243"/>
      <c r="S11" s="2242"/>
      <c r="T11" s="2239"/>
      <c r="U11" s="237"/>
      <c r="V11" s="1320"/>
      <c r="W11" s="1323" t="str">
        <f>X8&amp;"-"&amp;Z8</f>
        <v>-</v>
      </c>
      <c r="X11" s="2189"/>
      <c r="Y11" s="2065"/>
      <c r="Z11" s="2189"/>
      <c r="AA11" s="2065"/>
      <c r="AB11" s="2065"/>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7"/>
      <c r="AW11" s="437"/>
      <c r="AX11" s="437" t="str">
        <f t="shared" ref="AX11:AX17" si="1">IF(T11="","",T11)</f>
        <v/>
      </c>
      <c r="AY11" s="437"/>
      <c r="AZ11" s="437"/>
      <c r="BA11" s="1082">
        <v>0</v>
      </c>
    </row>
    <row r="12" spans="1:53" ht="11.25" hidden="1" customHeight="1">
      <c r="A12" s="1290"/>
      <c r="B12" s="1290"/>
      <c r="C12" s="1290"/>
      <c r="D12" s="1290"/>
      <c r="E12" s="2184"/>
      <c r="F12" s="2184"/>
      <c r="G12" s="2184"/>
      <c r="H12" s="2184"/>
      <c r="I12" s="2186"/>
      <c r="J12" s="2185"/>
      <c r="K12" s="1290"/>
      <c r="L12" s="1291"/>
      <c r="P12" s="2187"/>
      <c r="Q12" s="2187"/>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8"/>
      <c r="AW12" s="437"/>
      <c r="AX12" s="437" t="str">
        <f t="shared" si="1"/>
        <v>Добавить строку</v>
      </c>
      <c r="AY12" s="437"/>
      <c r="AZ12" s="437"/>
      <c r="BA12" s="1082">
        <v>0</v>
      </c>
    </row>
    <row r="13" spans="1:53" s="1569" customFormat="1" ht="0.75" hidden="1" customHeight="1">
      <c r="A13" s="1270"/>
      <c r="B13" s="1270"/>
      <c r="C13" s="1270"/>
      <c r="D13" s="1270"/>
      <c r="E13" s="2184"/>
      <c r="F13" s="2184"/>
      <c r="G13" s="2184"/>
      <c r="H13" s="2184"/>
      <c r="I13" s="2185"/>
      <c r="J13" s="1270"/>
      <c r="K13" s="1270"/>
      <c r="L13" s="1273"/>
      <c r="M13" s="447"/>
      <c r="N13" s="447"/>
      <c r="O13" s="447"/>
      <c r="P13" s="218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4"/>
      <c r="F14" s="2184"/>
      <c r="G14" s="2184"/>
      <c r="H14" s="218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4"/>
      <c r="F15" s="2184"/>
      <c r="G15" s="2183"/>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4"/>
      <c r="F16" s="2183"/>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3"/>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64</v>
      </c>
      <c r="AR19" s="1663"/>
      <c r="AS19" s="1387" t="s">
        <v>64</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25" customHeight="1">
      <c r="Q27" s="228"/>
      <c r="R27" s="313"/>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0"/>
      <c r="BA27" s="1082">
        <v>26</v>
      </c>
    </row>
    <row r="28" spans="1:53" ht="14.65" customHeight="1">
      <c r="Q28" s="228"/>
      <c r="R28" s="313"/>
      <c r="S28" s="2136" t="str">
        <f>IF(org=0,"Не определено",org)</f>
        <v>НАО "СВЕЗА Мантурово"</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4" t="s">
        <v>41</v>
      </c>
      <c r="T30" s="2174"/>
      <c r="U30" s="1299"/>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4" t="s">
        <v>421</v>
      </c>
      <c r="T31" s="2174"/>
      <c r="U31" s="1299"/>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422</v>
      </c>
      <c r="T32" s="2174"/>
      <c r="U32" s="1299"/>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v>
      </c>
      <c r="T33" s="2174"/>
      <c r="U33" s="1299"/>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4" t="s">
        <v>421</v>
      </c>
      <c r="T35" s="2174"/>
      <c r="U35" s="1299"/>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4" t="s">
        <v>422</v>
      </c>
      <c r="T36" s="2174"/>
      <c r="U36" s="1299"/>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5"/>
      <c r="AW36" s="305"/>
      <c r="AX36" s="305"/>
      <c r="AY36" s="305"/>
      <c r="AZ36" s="305"/>
      <c r="BA36" s="355">
        <v>0</v>
      </c>
    </row>
    <row r="37" spans="1:53" s="1779" customFormat="1" ht="1"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2">
        <v>14</v>
      </c>
    </row>
    <row r="39" spans="1:53" ht="14.65" customHeight="1">
      <c r="Q39" s="228"/>
      <c r="R39" s="313"/>
      <c r="S39" s="2055" t="s">
        <v>298</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299</v>
      </c>
      <c r="BA39" s="1082">
        <v>14</v>
      </c>
    </row>
    <row r="40" spans="1:53" ht="14.65" customHeight="1">
      <c r="Q40" s="228"/>
      <c r="R40" s="313"/>
      <c r="S40" s="2196" t="s">
        <v>86</v>
      </c>
      <c r="T40" s="2144" t="s">
        <v>471</v>
      </c>
      <c r="U40" s="238"/>
      <c r="V40" s="2198"/>
      <c r="W40" s="2198"/>
      <c r="X40" s="2198"/>
      <c r="Y40" s="2198"/>
      <c r="Z40" s="2199"/>
      <c r="AA40" s="2245" t="s">
        <v>428</v>
      </c>
      <c r="AB40" s="2229" t="s">
        <v>472</v>
      </c>
      <c r="AC40" s="2213"/>
      <c r="AD40" s="2213"/>
      <c r="AE40" s="2230"/>
      <c r="AF40" s="2213" t="s">
        <v>473</v>
      </c>
      <c r="AG40" s="2213"/>
      <c r="AH40" s="2213"/>
      <c r="AI40" s="2230"/>
      <c r="AJ40" s="2229" t="s">
        <v>474</v>
      </c>
      <c r="AK40" s="2213"/>
      <c r="AL40" s="2213"/>
      <c r="AM40" s="2230"/>
      <c r="AN40" s="2229" t="s">
        <v>427</v>
      </c>
      <c r="AO40" s="2213"/>
      <c r="AP40" s="2198"/>
      <c r="AQ40" s="2198"/>
      <c r="AR40" s="2199"/>
      <c r="AS40" s="2200" t="s">
        <v>428</v>
      </c>
      <c r="AT40" s="2203" t="s">
        <v>430</v>
      </c>
      <c r="AU40" s="2055"/>
      <c r="BA40" s="1082">
        <v>14</v>
      </c>
    </row>
    <row r="41" spans="1:53" ht="35.65" customHeight="1">
      <c r="Q41" s="228"/>
      <c r="R41" s="313"/>
      <c r="S41" s="2196"/>
      <c r="T41" s="2144"/>
      <c r="U41" s="961"/>
      <c r="V41" s="2055" t="s">
        <v>475</v>
      </c>
      <c r="W41" s="2055"/>
      <c r="X41" s="2115" t="s">
        <v>434</v>
      </c>
      <c r="Y41" s="2225"/>
      <c r="Z41" s="2116"/>
      <c r="AA41" s="2246"/>
      <c r="AB41" s="2231"/>
      <c r="AC41" s="2232"/>
      <c r="AD41" s="2232"/>
      <c r="AE41" s="2244"/>
      <c r="AF41" s="2232"/>
      <c r="AG41" s="2232"/>
      <c r="AH41" s="2232"/>
      <c r="AI41" s="2244"/>
      <c r="AJ41" s="2231"/>
      <c r="AK41" s="2232"/>
      <c r="AL41" s="2232"/>
      <c r="AM41" s="2232"/>
      <c r="AN41" s="2055" t="s">
        <v>475</v>
      </c>
      <c r="AO41" s="2055"/>
      <c r="AP41" s="2225" t="s">
        <v>434</v>
      </c>
      <c r="AQ41" s="2225"/>
      <c r="AR41" s="2116"/>
      <c r="AS41" s="2201"/>
      <c r="AT41" s="2204"/>
      <c r="AU41" s="2055"/>
      <c r="BA41" s="1082">
        <v>34</v>
      </c>
    </row>
    <row r="42" spans="1:53" ht="14.65" customHeight="1">
      <c r="Q42" s="228"/>
      <c r="R42" s="313"/>
      <c r="S42" s="2196"/>
      <c r="T42" s="2144"/>
      <c r="U42" s="961"/>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6"/>
      <c r="T43" s="2144"/>
      <c r="U43" s="239"/>
      <c r="V43" s="1257" t="s">
        <v>476</v>
      </c>
      <c r="W43" s="1257" t="s">
        <v>477</v>
      </c>
      <c r="X43" s="1265" t="s">
        <v>444</v>
      </c>
      <c r="Y43" s="2149" t="s">
        <v>445</v>
      </c>
      <c r="Z43" s="2163"/>
      <c r="AA43" s="2247"/>
      <c r="AB43" s="2233"/>
      <c r="AC43" s="2234"/>
      <c r="AD43" s="2234"/>
      <c r="AE43" s="2235"/>
      <c r="AF43" s="2234"/>
      <c r="AG43" s="2234"/>
      <c r="AH43" s="2234"/>
      <c r="AI43" s="2235"/>
      <c r="AJ43" s="2233"/>
      <c r="AK43" s="2234"/>
      <c r="AL43" s="2234"/>
      <c r="AM43" s="2235"/>
      <c r="AN43" s="1786" t="s">
        <v>476</v>
      </c>
      <c r="AO43" s="1786" t="s">
        <v>477</v>
      </c>
      <c r="AP43" s="1265" t="s">
        <v>444</v>
      </c>
      <c r="AQ43" s="2149" t="s">
        <v>445</v>
      </c>
      <c r="AR43" s="2163"/>
      <c r="AS43" s="2202"/>
      <c r="AT43" s="2205"/>
      <c r="AU43" s="205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107</v>
      </c>
      <c r="T44" s="1182" t="s">
        <v>108</v>
      </c>
      <c r="U44" s="1172" t="str">
        <f ca="1">OFFSET(U44,0,-1)</f>
        <v>2</v>
      </c>
      <c r="V44" s="1262">
        <f ca="1">OFFSET(V44,0,-1)+1</f>
        <v>3</v>
      </c>
      <c r="W44" s="1262">
        <f ca="1">OFFSET(W44,0,-1)+1</f>
        <v>4</v>
      </c>
      <c r="X44" s="1262">
        <f ca="1">OFFSET(X44,0,-1)+1</f>
        <v>5</v>
      </c>
      <c r="Y44" s="2194">
        <f ca="1">OFFSET(Y44,0,-1)+1</f>
        <v>6</v>
      </c>
      <c r="Z44" s="219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4">
        <f ca="1">OFFSET(AQ44,0,-1)+1</f>
        <v>4</v>
      </c>
      <c r="AR44" s="2194"/>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 customHeight="1">
      <c r="A46" s="1290" t="s">
        <v>198</v>
      </c>
      <c r="B46" s="1290" t="s">
        <v>199</v>
      </c>
      <c r="C46" s="1290"/>
      <c r="D46" s="1290"/>
      <c r="E46" s="2184"/>
      <c r="F46" s="2183">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4"/>
      <c r="F47" s="2184"/>
      <c r="G47" s="2183">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4"/>
      <c r="F48" s="2184"/>
      <c r="G48" s="2184"/>
      <c r="H48" s="2183">
        <v>1</v>
      </c>
      <c r="I48" s="1290"/>
      <c r="J48" s="1290"/>
      <c r="K48" s="1290"/>
      <c r="L48" s="1291"/>
      <c r="M48" s="1292"/>
      <c r="N48" s="1292"/>
      <c r="O48" s="1292"/>
      <c r="P48" s="1339"/>
      <c r="Q48" s="1338"/>
      <c r="R48" s="290"/>
      <c r="S48" s="1263" t="str">
        <f>INDEX(PT_DIFFERENTIATION_NUM_IST_TE,MATCH(D48,PT_DIFFERENTIATION_IST_TE_ID,0))</f>
        <v>...</v>
      </c>
      <c r="T48" s="247" t="s">
        <v>399</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5" t="s">
        <v>400</v>
      </c>
      <c r="AW48" s="437"/>
      <c r="AX48" s="437" t="str">
        <f t="shared" si="2"/>
        <v xml:space="preserve">Источник тепловой энергии  </v>
      </c>
      <c r="AY48" s="437"/>
      <c r="AZ48" s="437"/>
      <c r="BA48" s="1082">
        <v>20</v>
      </c>
    </row>
    <row r="49" spans="1:53" s="1569" customFormat="1" ht="1" customHeight="1">
      <c r="A49" s="1270" t="s">
        <v>198</v>
      </c>
      <c r="B49" s="1270" t="s">
        <v>199</v>
      </c>
      <c r="C49" s="1270" t="s">
        <v>200</v>
      </c>
      <c r="D49" s="1270" t="s">
        <v>201</v>
      </c>
      <c r="E49" s="2184"/>
      <c r="F49" s="2184"/>
      <c r="G49" s="2184"/>
      <c r="H49" s="2184"/>
      <c r="I49" s="2185" t="str">
        <f>S48&amp;".1"</f>
        <v>....1</v>
      </c>
      <c r="J49" s="1270"/>
      <c r="K49" s="1270"/>
      <c r="L49" s="1273" t="s">
        <v>401</v>
      </c>
      <c r="M49" s="447"/>
      <c r="N49" s="447"/>
      <c r="O49" s="447"/>
      <c r="P49" s="2187">
        <v>1</v>
      </c>
      <c r="Q49" s="1258"/>
      <c r="R49" s="293"/>
      <c r="S49" s="972"/>
      <c r="T49" s="1310"/>
      <c r="U49" s="1311"/>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2"/>
      <c r="AW49" s="437"/>
      <c r="AX49" s="437" t="str">
        <f t="shared" si="2"/>
        <v/>
      </c>
      <c r="AY49" s="437"/>
      <c r="AZ49" s="437"/>
      <c r="BA49" s="448">
        <v>1</v>
      </c>
    </row>
    <row r="50" spans="1:53" s="1569" customFormat="1" ht="1" customHeight="1">
      <c r="A50" s="1270" t="s">
        <v>198</v>
      </c>
      <c r="B50" s="1270" t="s">
        <v>199</v>
      </c>
      <c r="C50" s="1270" t="s">
        <v>200</v>
      </c>
      <c r="D50" s="1270" t="s">
        <v>201</v>
      </c>
      <c r="E50" s="2184"/>
      <c r="F50" s="2184"/>
      <c r="G50" s="2184"/>
      <c r="H50" s="2184"/>
      <c r="I50" s="2186"/>
      <c r="J50" s="2185" t="str">
        <f>S48&amp;".1"</f>
        <v>....1</v>
      </c>
      <c r="K50" s="1270"/>
      <c r="L50" s="1273"/>
      <c r="M50" s="447"/>
      <c r="N50" s="447"/>
      <c r="O50" s="447"/>
      <c r="P50" s="2187"/>
      <c r="Q50" s="2187">
        <v>1</v>
      </c>
      <c r="R50" s="294"/>
      <c r="S50" s="972"/>
      <c r="T50" s="1326"/>
      <c r="U50" s="1311"/>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2"/>
      <c r="AW50" s="437"/>
      <c r="AX50" s="437" t="str">
        <f t="shared" si="2"/>
        <v/>
      </c>
      <c r="AY50" s="437"/>
      <c r="AZ50" s="437"/>
      <c r="BA50" s="448">
        <v>1</v>
      </c>
    </row>
    <row r="51" spans="1:53" ht="22" customHeight="1">
      <c r="A51" s="1290" t="s">
        <v>198</v>
      </c>
      <c r="B51" s="1290" t="s">
        <v>199</v>
      </c>
      <c r="C51" s="1290" t="s">
        <v>200</v>
      </c>
      <c r="D51" s="1290" t="s">
        <v>201</v>
      </c>
      <c r="E51" s="2184"/>
      <c r="F51" s="2184"/>
      <c r="G51" s="2184"/>
      <c r="H51" s="2184"/>
      <c r="I51" s="2186"/>
      <c r="J51" s="2186"/>
      <c r="K51" s="2185" t="str">
        <f>S48&amp;".1"</f>
        <v>....1</v>
      </c>
      <c r="L51" s="1291"/>
      <c r="P51" s="2187"/>
      <c r="Q51" s="2187"/>
      <c r="R51" s="294">
        <v>1</v>
      </c>
      <c r="S51" s="2240" t="str">
        <f>$K51</f>
        <v>....1</v>
      </c>
      <c r="T51" s="2237"/>
      <c r="U51" s="237"/>
      <c r="V51" s="688"/>
      <c r="W51" s="1184"/>
      <c r="X51" s="1661"/>
      <c r="Y51" s="1386" t="s">
        <v>64</v>
      </c>
      <c r="Z51" s="1661"/>
      <c r="AA51" s="1386" t="s">
        <v>64</v>
      </c>
      <c r="AB51" s="2065" t="s">
        <v>19</v>
      </c>
      <c r="AC51" s="2236"/>
      <c r="AD51" s="2140">
        <v>1</v>
      </c>
      <c r="AE51" s="2228" t="s">
        <v>22</v>
      </c>
      <c r="AF51" s="2065" t="s">
        <v>19</v>
      </c>
      <c r="AG51" s="2236"/>
      <c r="AH51" s="2140">
        <v>1</v>
      </c>
      <c r="AI51" s="2228" t="s">
        <v>22</v>
      </c>
      <c r="AJ51" s="2065" t="s">
        <v>19</v>
      </c>
      <c r="AK51" s="248"/>
      <c r="AL51" s="1264">
        <v>1</v>
      </c>
      <c r="AM51" s="1329"/>
      <c r="AN51" s="688"/>
      <c r="AO51" s="1184"/>
      <c r="AP51" s="1661"/>
      <c r="AQ51" s="1386" t="s">
        <v>64</v>
      </c>
      <c r="AR51" s="1661"/>
      <c r="AS51" s="1386" t="s">
        <v>64</v>
      </c>
      <c r="AT51" s="1275"/>
      <c r="AU51" s="2206" t="s">
        <v>478</v>
      </c>
      <c r="AV51" s="448" t="e">
        <f ca="1">STRCHECKDATE(V54:AT54)</f>
        <v>#NAME?</v>
      </c>
      <c r="AW51" s="437"/>
      <c r="AX51" s="437" t="str">
        <f t="shared" si="2"/>
        <v/>
      </c>
      <c r="AY51" s="437"/>
      <c r="AZ51" s="437"/>
      <c r="BA51" s="1082">
        <v>21</v>
      </c>
    </row>
    <row r="52" spans="1:53" ht="11.5" customHeight="1">
      <c r="A52" s="1290" t="s">
        <v>198</v>
      </c>
      <c r="B52" s="1290"/>
      <c r="C52" s="1290"/>
      <c r="D52" s="1290"/>
      <c r="E52" s="2184"/>
      <c r="F52" s="2184"/>
      <c r="G52" s="2184"/>
      <c r="H52" s="2184"/>
      <c r="I52" s="2186"/>
      <c r="J52" s="2186"/>
      <c r="K52" s="2185"/>
      <c r="L52" s="1291"/>
      <c r="P52" s="2187"/>
      <c r="Q52" s="2187"/>
      <c r="R52" s="294"/>
      <c r="S52" s="2241"/>
      <c r="T52" s="2238"/>
      <c r="U52" s="237"/>
      <c r="V52" s="1320"/>
      <c r="W52" s="1423"/>
      <c r="X52" s="1320"/>
      <c r="Y52" s="1320"/>
      <c r="Z52" s="1320"/>
      <c r="AA52" s="1320"/>
      <c r="AB52" s="2065"/>
      <c r="AC52" s="2236"/>
      <c r="AD52" s="2140"/>
      <c r="AE52" s="2228"/>
      <c r="AF52" s="2065"/>
      <c r="AG52" s="2236"/>
      <c r="AH52" s="2140"/>
      <c r="AI52" s="2228"/>
      <c r="AJ52" s="2065"/>
      <c r="AK52" s="253"/>
      <c r="AL52" s="353"/>
      <c r="AM52" s="352" t="s">
        <v>463</v>
      </c>
      <c r="AN52" s="1320"/>
      <c r="AO52" s="1423"/>
      <c r="AP52" s="1320"/>
      <c r="AQ52" s="1320"/>
      <c r="AR52" s="1320"/>
      <c r="AS52" s="1320"/>
      <c r="AT52" s="1317"/>
      <c r="AU52" s="2207"/>
      <c r="AW52" s="437"/>
      <c r="AX52" s="437"/>
      <c r="AY52" s="437"/>
      <c r="AZ52" s="437"/>
      <c r="BA52" s="1082">
        <v>11</v>
      </c>
    </row>
    <row r="53" spans="1:53" ht="11.5" customHeight="1">
      <c r="A53" s="1290" t="s">
        <v>198</v>
      </c>
      <c r="B53" s="1290"/>
      <c r="C53" s="1290"/>
      <c r="D53" s="1290"/>
      <c r="E53" s="2184"/>
      <c r="F53" s="2184"/>
      <c r="G53" s="2184"/>
      <c r="H53" s="2184"/>
      <c r="I53" s="2186"/>
      <c r="J53" s="2186"/>
      <c r="K53" s="2185"/>
      <c r="L53" s="1291"/>
      <c r="P53" s="2187"/>
      <c r="Q53" s="2187"/>
      <c r="R53" s="294"/>
      <c r="S53" s="2241"/>
      <c r="T53" s="2238"/>
      <c r="U53" s="237"/>
      <c r="V53" s="1320"/>
      <c r="W53" s="1423"/>
      <c r="X53" s="1320"/>
      <c r="Y53" s="1320"/>
      <c r="Z53" s="1320"/>
      <c r="AA53" s="1320"/>
      <c r="AB53" s="2065"/>
      <c r="AC53" s="2236"/>
      <c r="AD53" s="2140"/>
      <c r="AE53" s="2228"/>
      <c r="AF53" s="2065"/>
      <c r="AG53" s="231"/>
      <c r="AH53" s="352"/>
      <c r="AI53" s="352" t="s">
        <v>464</v>
      </c>
      <c r="AJ53" s="1320"/>
      <c r="AK53" s="1320"/>
      <c r="AL53" s="1320"/>
      <c r="AM53" s="1320"/>
      <c r="AN53" s="1320"/>
      <c r="AO53" s="1423"/>
      <c r="AP53" s="1320"/>
      <c r="AQ53" s="1320"/>
      <c r="AR53" s="1320"/>
      <c r="AS53" s="1320"/>
      <c r="AT53" s="1317"/>
      <c r="AU53" s="2207"/>
      <c r="AW53" s="437"/>
      <c r="AX53" s="437"/>
      <c r="AY53" s="437"/>
      <c r="AZ53" s="437"/>
      <c r="BA53" s="1082">
        <v>11</v>
      </c>
    </row>
    <row r="54" spans="1:53" ht="11.5" customHeight="1">
      <c r="A54" s="1290" t="s">
        <v>198</v>
      </c>
      <c r="B54" s="1290" t="s">
        <v>199</v>
      </c>
      <c r="C54" s="1290" t="s">
        <v>200</v>
      </c>
      <c r="D54" s="1290" t="s">
        <v>201</v>
      </c>
      <c r="E54" s="2184"/>
      <c r="F54" s="2184"/>
      <c r="G54" s="2184"/>
      <c r="H54" s="2184"/>
      <c r="I54" s="2186"/>
      <c r="J54" s="2186"/>
      <c r="K54" s="2185"/>
      <c r="L54" s="1291"/>
      <c r="P54" s="2187"/>
      <c r="Q54" s="2187"/>
      <c r="R54" s="294"/>
      <c r="S54" s="2242"/>
      <c r="T54" s="2239"/>
      <c r="U54" s="237"/>
      <c r="V54" s="1320"/>
      <c r="W54" s="1321" t="str">
        <f>X51&amp;"-"&amp;Z51</f>
        <v>-</v>
      </c>
      <c r="X54" s="1320"/>
      <c r="Y54" s="1320"/>
      <c r="Z54" s="1320"/>
      <c r="AA54" s="1320"/>
      <c r="AB54" s="2065"/>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7"/>
      <c r="AW54" s="437"/>
      <c r="AX54" s="437" t="str">
        <f t="shared" ref="AX54:AX62" si="3">IF(T54="","",T54)</f>
        <v/>
      </c>
      <c r="AY54" s="437"/>
      <c r="AZ54" s="437"/>
      <c r="BA54" s="1082">
        <v>11</v>
      </c>
    </row>
    <row r="55" spans="1:53" ht="11.5" customHeight="1">
      <c r="A55" s="1290" t="s">
        <v>198</v>
      </c>
      <c r="B55" s="1290" t="s">
        <v>199</v>
      </c>
      <c r="C55" s="1290" t="s">
        <v>200</v>
      </c>
      <c r="D55" s="1290" t="s">
        <v>201</v>
      </c>
      <c r="E55" s="2184"/>
      <c r="F55" s="2184"/>
      <c r="G55" s="2184"/>
      <c r="H55" s="2184"/>
      <c r="I55" s="2186"/>
      <c r="J55" s="2185"/>
      <c r="K55" s="1290"/>
      <c r="L55" s="1291"/>
      <c r="P55" s="2187"/>
      <c r="Q55" s="2187"/>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8"/>
      <c r="AW55" s="437"/>
      <c r="AX55" s="437" t="str">
        <f t="shared" si="3"/>
        <v>Добавить строку</v>
      </c>
      <c r="AY55" s="437"/>
      <c r="AZ55" s="437"/>
      <c r="BA55" s="1082">
        <v>11</v>
      </c>
    </row>
    <row r="56" spans="1:53" s="1569" customFormat="1" ht="1" customHeight="1">
      <c r="A56" s="1270" t="s">
        <v>198</v>
      </c>
      <c r="B56" s="1270" t="s">
        <v>199</v>
      </c>
      <c r="C56" s="1270" t="s">
        <v>200</v>
      </c>
      <c r="D56" s="1270" t="s">
        <v>201</v>
      </c>
      <c r="E56" s="2184"/>
      <c r="F56" s="2184"/>
      <c r="G56" s="2184"/>
      <c r="H56" s="2184"/>
      <c r="I56" s="2185"/>
      <c r="J56" s="1270"/>
      <c r="K56" s="1270"/>
      <c r="L56" s="1273"/>
      <c r="M56" s="447"/>
      <c r="N56" s="447"/>
      <c r="O56" s="447"/>
      <c r="P56" s="2187"/>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 customHeight="1">
      <c r="A57" s="1270" t="s">
        <v>198</v>
      </c>
      <c r="B57" s="1270" t="s">
        <v>199</v>
      </c>
      <c r="C57" s="1270" t="s">
        <v>200</v>
      </c>
      <c r="D57" s="1270" t="s">
        <v>201</v>
      </c>
      <c r="E57" s="2184"/>
      <c r="F57" s="2184"/>
      <c r="G57" s="2184"/>
      <c r="H57" s="218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 customHeight="1">
      <c r="A58" s="1270" t="s">
        <v>198</v>
      </c>
      <c r="B58" s="1270" t="s">
        <v>199</v>
      </c>
      <c r="C58" s="1270" t="s">
        <v>200</v>
      </c>
      <c r="D58" s="1241"/>
      <c r="E58" s="2184"/>
      <c r="F58" s="2184"/>
      <c r="G58" s="2183"/>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 customHeight="1">
      <c r="A59" s="1270" t="s">
        <v>198</v>
      </c>
      <c r="B59" s="1270" t="s">
        <v>199</v>
      </c>
      <c r="C59" s="1241"/>
      <c r="D59" s="1241"/>
      <c r="E59" s="2184"/>
      <c r="F59" s="2183"/>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 customHeight="1">
      <c r="A60" s="1270" t="s">
        <v>198</v>
      </c>
      <c r="B60" s="1270"/>
      <c r="C60" s="1270"/>
      <c r="D60" s="1270"/>
      <c r="E60" s="2184"/>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 customHeight="1">
      <c r="A61" s="1270" t="s">
        <v>198</v>
      </c>
      <c r="B61" s="1270"/>
      <c r="C61" s="1270"/>
      <c r="D61" s="1270"/>
      <c r="E61" s="2183"/>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 customHeight="1">
      <c r="M63" s="1087"/>
      <c r="N63" s="1087"/>
      <c r="O63" s="474"/>
      <c r="P63" s="1087"/>
      <c r="Q63" s="1087"/>
      <c r="R63" s="1082"/>
      <c r="S63" s="1082"/>
      <c r="AV63" s="1082"/>
      <c r="AW63" s="1082"/>
      <c r="AX63" s="1082"/>
      <c r="AY63" s="1082"/>
      <c r="AZ63" s="1082"/>
      <c r="BA63" s="1082">
        <v>11</v>
      </c>
    </row>
    <row r="64" spans="1:53" ht="20"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2">
        <v>19</v>
      </c>
    </row>
    <row r="65" spans="1:53" ht="21" customHeight="1">
      <c r="O65" s="474"/>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 customHeight="1">
      <c r="O67" s="474"/>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2">
        <v>19</v>
      </c>
    </row>
    <row r="68" spans="1:53" ht="16.75" customHeight="1">
      <c r="O68" s="474"/>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2">
        <v>16</v>
      </c>
    </row>
    <row r="69" spans="1:53" ht="14.65" customHeight="1">
      <c r="O69" s="474"/>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52"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49"/>
      <c r="R5" s="293"/>
      <c r="S5" s="1352"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52"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52"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51"/>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65"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65" customHeight="1">
      <c r="Q38" s="313"/>
      <c r="R38" s="313"/>
      <c r="S38" s="2196"/>
      <c r="T38" s="2144"/>
      <c r="U38" s="961"/>
      <c r="V38" s="1279" t="s">
        <v>487</v>
      </c>
      <c r="W38" s="2037" t="s">
        <v>433</v>
      </c>
      <c r="X38" s="2036"/>
      <c r="Y38" s="2037" t="s">
        <v>434</v>
      </c>
      <c r="Z38" s="2042"/>
      <c r="AA38" s="2036"/>
      <c r="AB38" s="2201"/>
      <c r="AC38" s="1279" t="s">
        <v>487</v>
      </c>
      <c r="AD38" s="2037" t="s">
        <v>433</v>
      </c>
      <c r="AE38" s="2036"/>
      <c r="AF38" s="2037" t="s">
        <v>434</v>
      </c>
      <c r="AG38" s="2042"/>
      <c r="AH38" s="2036"/>
      <c r="AI38" s="2201"/>
      <c r="AJ38" s="2204"/>
      <c r="AK38" s="205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279" t="s">
        <v>490</v>
      </c>
      <c r="W39" s="1149" t="s">
        <v>491</v>
      </c>
      <c r="X39" s="1149" t="s">
        <v>492</v>
      </c>
      <c r="Y39" s="1284" t="s">
        <v>444</v>
      </c>
      <c r="Z39" s="2149" t="s">
        <v>445</v>
      </c>
      <c r="AA39" s="2163"/>
      <c r="AB39" s="2202"/>
      <c r="AC39" s="1279" t="s">
        <v>490</v>
      </c>
      <c r="AD39" s="1149" t="s">
        <v>491</v>
      </c>
      <c r="AE39" s="1149" t="s">
        <v>492</v>
      </c>
      <c r="AF39" s="1284" t="s">
        <v>444</v>
      </c>
      <c r="AG39" s="2149" t="s">
        <v>445</v>
      </c>
      <c r="AH39" s="2163"/>
      <c r="AI39" s="2202"/>
      <c r="AJ39" s="2205"/>
      <c r="AK39" s="205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194">
        <f ca="1">OFFSET(Z40,0,-1)+1</f>
        <v>7</v>
      </c>
      <c r="AA40" s="2194"/>
      <c r="AB40" s="1280">
        <f ca="1">OFFSET(AB40,0,-2)+1</f>
        <v>8</v>
      </c>
      <c r="AC40" s="1280">
        <f ca="1">OFFSET(AC40,0,-1)+1</f>
        <v>9</v>
      </c>
      <c r="AD40" s="1280">
        <f ca="1">OFFSET(AD40,0,-1)+1</f>
        <v>10</v>
      </c>
      <c r="AE40" s="1280">
        <f ca="1">OFFSET(AE40,0,-1)+1</f>
        <v>11</v>
      </c>
      <c r="AF40" s="1280">
        <f ca="1">OFFSET(AF40,0,-1)+1</f>
        <v>12</v>
      </c>
      <c r="AG40" s="2194">
        <f ca="1">OFFSET(AG40,0,-1)+1</f>
        <v>13</v>
      </c>
      <c r="AH40" s="2194"/>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3">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4"/>
      <c r="F42" s="2183">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4"/>
      <c r="F43" s="2184"/>
      <c r="G43" s="2183">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4"/>
      <c r="F44" s="2184"/>
      <c r="G44" s="2184"/>
      <c r="H44" s="2184"/>
      <c r="I44" s="2185" t="str">
        <f>S43&amp;".1"</f>
        <v>...1</v>
      </c>
      <c r="J44" s="1290"/>
      <c r="K44" s="1290"/>
      <c r="L44" s="1291"/>
      <c r="P44" s="2187">
        <v>1</v>
      </c>
      <c r="Q44" s="1281"/>
      <c r="R44" s="293"/>
      <c r="S44" s="1285"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4"/>
      <c r="F45" s="2184"/>
      <c r="G45" s="2184"/>
      <c r="H45" s="2184"/>
      <c r="I45" s="2186"/>
      <c r="J45" s="2185" t="str">
        <f>I44&amp;".1"</f>
        <v>...1.1</v>
      </c>
      <c r="K45" s="1290"/>
      <c r="L45" s="1291" t="s">
        <v>404</v>
      </c>
      <c r="P45" s="2187"/>
      <c r="Q45" s="2187">
        <v>1</v>
      </c>
      <c r="R45" s="294"/>
      <c r="S45" s="1285"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4"/>
      <c r="F46" s="2184"/>
      <c r="G46" s="2184"/>
      <c r="H46" s="2184"/>
      <c r="I46" s="2186"/>
      <c r="J46" s="2186"/>
      <c r="K46" s="2185" t="str">
        <f>J45&amp;".1"</f>
        <v>...1.1.1</v>
      </c>
      <c r="L46" s="1291"/>
      <c r="P46" s="2187"/>
      <c r="Q46" s="2187"/>
      <c r="R46" s="294">
        <v>1</v>
      </c>
      <c r="S46" s="1285" t="str">
        <f>$K46</f>
        <v>...1.1.1</v>
      </c>
      <c r="T46" s="1364"/>
      <c r="U46" s="237"/>
      <c r="V46" s="1287"/>
      <c r="W46" s="1287"/>
      <c r="X46" s="1288"/>
      <c r="Y46" s="2181"/>
      <c r="Z46" s="2180" t="s">
        <v>64</v>
      </c>
      <c r="AA46" s="2181"/>
      <c r="AB46" s="2180" t="s">
        <v>64</v>
      </c>
      <c r="AC46" s="688"/>
      <c r="AD46" s="688"/>
      <c r="AE46" s="1184"/>
      <c r="AF46" s="2188"/>
      <c r="AG46" s="2065" t="s">
        <v>64</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4"/>
      <c r="F47" s="2184"/>
      <c r="G47" s="2184"/>
      <c r="H47" s="2184"/>
      <c r="I47" s="2186"/>
      <c r="J47" s="2186"/>
      <c r="K47" s="2185"/>
      <c r="L47" s="1291"/>
      <c r="P47" s="2187"/>
      <c r="Q47" s="2187"/>
      <c r="R47" s="294"/>
      <c r="S47" s="1286"/>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224</v>
      </c>
      <c r="B48" s="1290" t="s">
        <v>225</v>
      </c>
      <c r="C48" s="1290" t="s">
        <v>226</v>
      </c>
      <c r="D48" s="1290" t="s">
        <v>493</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 customHeight="1">
      <c r="A49" s="1290" t="s">
        <v>224</v>
      </c>
      <c r="B49" s="1290" t="s">
        <v>225</v>
      </c>
      <c r="C49" s="1290" t="s">
        <v>226</v>
      </c>
      <c r="D49" s="1290" t="s">
        <v>493</v>
      </c>
      <c r="E49" s="2184"/>
      <c r="F49" s="2184"/>
      <c r="G49" s="2184"/>
      <c r="H49" s="2184"/>
      <c r="I49" s="2185"/>
      <c r="J49" s="1290"/>
      <c r="K49" s="1290"/>
      <c r="L49" s="1291"/>
      <c r="P49" s="2187"/>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224</v>
      </c>
      <c r="B50" s="1290" t="s">
        <v>225</v>
      </c>
      <c r="C50" s="1290" t="s">
        <v>226</v>
      </c>
      <c r="D50" s="1290" t="s">
        <v>493</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4"/>
      <c r="F51" s="2183"/>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65"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65"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64</v>
      </c>
      <c r="AA46" s="2188"/>
      <c r="AB46" s="2065" t="s">
        <v>64</v>
      </c>
      <c r="AC46" s="688"/>
      <c r="AD46" s="688"/>
      <c r="AE46" s="1184"/>
      <c r="AF46" s="2188"/>
      <c r="AG46" s="2065" t="s">
        <v>64</v>
      </c>
      <c r="AH46" s="2190"/>
      <c r="AI46" s="2065" t="s">
        <v>64</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229</v>
      </c>
      <c r="B48" s="1290" t="s">
        <v>230</v>
      </c>
      <c r="C48" s="1290" t="s">
        <v>231</v>
      </c>
      <c r="D48" s="1290" t="s">
        <v>494</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 customHeight="1">
      <c r="A49" s="1290" t="s">
        <v>229</v>
      </c>
      <c r="B49" s="1290" t="s">
        <v>230</v>
      </c>
      <c r="C49" s="1290" t="s">
        <v>231</v>
      </c>
      <c r="D49" s="1290" t="s">
        <v>494</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229</v>
      </c>
      <c r="B50" s="1290" t="s">
        <v>230</v>
      </c>
      <c r="C50" s="1290" t="s">
        <v>231</v>
      </c>
      <c r="D50" s="1290" t="s">
        <v>494</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65"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65"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64</v>
      </c>
      <c r="AA46" s="2188"/>
      <c r="AB46" s="2065" t="s">
        <v>64</v>
      </c>
      <c r="AC46" s="688"/>
      <c r="AD46" s="688"/>
      <c r="AE46" s="1184"/>
      <c r="AF46" s="2188"/>
      <c r="AG46" s="2065" t="s">
        <v>64</v>
      </c>
      <c r="AH46" s="2190"/>
      <c r="AI46" s="2065" t="s">
        <v>64</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234</v>
      </c>
      <c r="B48" s="1290" t="s">
        <v>235</v>
      </c>
      <c r="C48" s="1290" t="s">
        <v>236</v>
      </c>
      <c r="D48" s="1290" t="s">
        <v>495</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 customHeight="1">
      <c r="A49" s="1290" t="s">
        <v>234</v>
      </c>
      <c r="B49" s="1290" t="s">
        <v>235</v>
      </c>
      <c r="C49" s="1290" t="s">
        <v>236</v>
      </c>
      <c r="D49" s="1290" t="s">
        <v>495</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234</v>
      </c>
      <c r="B50" s="1290" t="s">
        <v>235</v>
      </c>
      <c r="C50" s="1290" t="s">
        <v>236</v>
      </c>
      <c r="D50" s="1290" t="s">
        <v>495</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65"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65"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64</v>
      </c>
      <c r="AA46" s="2188"/>
      <c r="AB46" s="2065" t="s">
        <v>64</v>
      </c>
      <c r="AC46" s="688"/>
      <c r="AD46" s="688"/>
      <c r="AE46" s="1184"/>
      <c r="AF46" s="2188"/>
      <c r="AG46" s="2065" t="s">
        <v>64</v>
      </c>
      <c r="AH46" s="2190"/>
      <c r="AI46" s="2065" t="s">
        <v>64</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239</v>
      </c>
      <c r="B48" s="1290" t="s">
        <v>240</v>
      </c>
      <c r="C48" s="1290" t="s">
        <v>241</v>
      </c>
      <c r="D48" s="1290" t="s">
        <v>496</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 customHeight="1">
      <c r="A49" s="1290" t="s">
        <v>239</v>
      </c>
      <c r="B49" s="1290" t="s">
        <v>240</v>
      </c>
      <c r="C49" s="1290" t="s">
        <v>241</v>
      </c>
      <c r="D49" s="1290" t="s">
        <v>496</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239</v>
      </c>
      <c r="B50" s="1290" t="s">
        <v>240</v>
      </c>
      <c r="C50" s="1290" t="s">
        <v>241</v>
      </c>
      <c r="D50" s="1290" t="s">
        <v>496</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2" hidden="1" customWidth="1"/>
    <col min="4" max="4" width="11.796875" style="1562" hidden="1" customWidth="1"/>
    <col min="5" max="11" width="10.09765625" style="1562" hidden="1" customWidth="1"/>
    <col min="12" max="12" width="10.09765625" style="2000" hidden="1" customWidth="1"/>
    <col min="13" max="15" width="10.09765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27" style="1562" customWidth="1"/>
    <col min="29" max="29" width="24.59765625" style="1562" customWidth="1"/>
    <col min="30" max="31" width="21"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0.75" hidden="1" customHeight="1">
      <c r="AQ1" s="1558" t="s">
        <v>14</v>
      </c>
    </row>
    <row r="2" spans="1:43" ht="21" hidden="1" customHeight="1">
      <c r="A2" s="1194"/>
      <c r="B2" s="1194"/>
      <c r="C2" s="1194"/>
      <c r="D2" s="1194"/>
      <c r="E2" s="2209">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8"/>
      <c r="W2" s="2178"/>
      <c r="X2" s="2178"/>
      <c r="Y2" s="2178"/>
      <c r="Z2" s="2178"/>
      <c r="AA2" s="2179"/>
      <c r="AB2" s="1875"/>
      <c r="AC2" s="2178" t="e">
        <f>INDEX(PT_DIFFERENTIATION_NTAR,MATCH(A2,PT_DIFFERENTIATION_NTAR_ID,0))</f>
        <v>#N/A</v>
      </c>
      <c r="AD2" s="2178"/>
      <c r="AE2" s="2178"/>
      <c r="AF2" s="2178"/>
      <c r="AG2" s="2178"/>
      <c r="AH2" s="2178"/>
      <c r="AI2" s="2178"/>
      <c r="AJ2" s="2179"/>
      <c r="AK2" s="1185" t="s">
        <v>394</v>
      </c>
      <c r="AM2" s="1551"/>
      <c r="AN2" s="1551" t="str">
        <f t="shared" ref="AN2:AN14" si="0">IF(T2="","",T2)</f>
        <v>Наименование тарифа</v>
      </c>
      <c r="AO2" s="1551"/>
      <c r="AP2" s="1551"/>
      <c r="AQ2" s="1558">
        <v>0</v>
      </c>
    </row>
    <row r="3" spans="1:43" ht="21" hidden="1" customHeight="1">
      <c r="A3" s="1194"/>
      <c r="B3" s="1194"/>
      <c r="C3" s="1194"/>
      <c r="D3" s="1194"/>
      <c r="E3" s="2210"/>
      <c r="F3" s="2209">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8"/>
      <c r="W3" s="2178"/>
      <c r="X3" s="2178"/>
      <c r="Y3" s="2178"/>
      <c r="Z3" s="2178"/>
      <c r="AA3" s="2179"/>
      <c r="AB3" s="1875"/>
      <c r="AC3" s="2178" t="e">
        <f>INDEX(PT_DIFFERENTIATION_TER,MATCH(B3,PT_DIFFERENTIATION_TER_ID,0))</f>
        <v>#N/A</v>
      </c>
      <c r="AD3" s="2178"/>
      <c r="AE3" s="2178"/>
      <c r="AF3" s="2178"/>
      <c r="AG3" s="2178"/>
      <c r="AH3" s="2178"/>
      <c r="AI3" s="2178"/>
      <c r="AJ3" s="2179"/>
      <c r="AK3" s="1185" t="s">
        <v>396</v>
      </c>
      <c r="AM3" s="1551"/>
      <c r="AN3" s="1551" t="str">
        <f t="shared" si="0"/>
        <v>Территория действия тарифа</v>
      </c>
      <c r="AO3" s="1551"/>
      <c r="AP3" s="1551"/>
      <c r="AQ3" s="1558">
        <v>0</v>
      </c>
    </row>
    <row r="4" spans="1:43" ht="22.5" hidden="1" customHeight="1">
      <c r="A4" s="1194"/>
      <c r="B4" s="1194"/>
      <c r="C4" s="1194"/>
      <c r="D4" s="1194"/>
      <c r="E4" s="2210"/>
      <c r="F4" s="2210"/>
      <c r="G4" s="2209">
        <v>1</v>
      </c>
      <c r="H4" s="1194"/>
      <c r="I4" s="1194"/>
      <c r="J4" s="1194"/>
      <c r="K4" s="1194"/>
      <c r="L4" s="1237"/>
      <c r="M4" s="1537"/>
      <c r="N4" s="1537"/>
      <c r="O4" s="1537"/>
      <c r="P4" s="1339"/>
      <c r="Q4" s="1338"/>
      <c r="R4" s="290"/>
      <c r="S4" s="1881" t="e">
        <f>INDEX(PT_DIFFERENTIATION_NUM_CS,MATCH(C4,PT_DIFFERENTIATION_CS_ID,0))</f>
        <v>#N/A</v>
      </c>
      <c r="T4" s="246" t="s">
        <v>397</v>
      </c>
      <c r="U4" s="237"/>
      <c r="V4" s="2178"/>
      <c r="W4" s="2178"/>
      <c r="X4" s="2178"/>
      <c r="Y4" s="2178"/>
      <c r="Z4" s="2178"/>
      <c r="AA4" s="2179"/>
      <c r="AB4" s="1875"/>
      <c r="AC4" s="2178" t="e">
        <f>INDEX(PT_DIFFERENTIATION_CS,MATCH(C4,PT_DIFFERENTIATION_CS_ID,0))</f>
        <v>#N/A</v>
      </c>
      <c r="AD4" s="2178"/>
      <c r="AE4" s="2178"/>
      <c r="AF4" s="2178"/>
      <c r="AG4" s="2178"/>
      <c r="AH4" s="2178"/>
      <c r="AI4" s="2178"/>
      <c r="AJ4" s="2179"/>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0"/>
      <c r="F5" s="2210"/>
      <c r="G5" s="2210"/>
      <c r="H5" s="2209">
        <v>1</v>
      </c>
      <c r="I5" s="1194"/>
      <c r="J5" s="1194"/>
      <c r="K5" s="1194"/>
      <c r="L5" s="1237"/>
      <c r="M5" s="1537"/>
      <c r="N5" s="1537"/>
      <c r="O5" s="1537"/>
      <c r="P5" s="1339"/>
      <c r="Q5" s="1338"/>
      <c r="R5" s="290"/>
      <c r="S5" s="1881" t="e">
        <f>INDEX(PT_DIFFERENTIATION_NUM_IST_TE,MATCH(D5,PT_DIFFERENTIATION_IST_TE_ID,0))</f>
        <v>#N/A</v>
      </c>
      <c r="T5" s="247" t="s">
        <v>399</v>
      </c>
      <c r="U5" s="237"/>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0"/>
      <c r="F6" s="2210"/>
      <c r="G6" s="2210"/>
      <c r="H6" s="2210"/>
      <c r="I6" s="2055" t="e">
        <f>S5&amp;".1"</f>
        <v>#N/A</v>
      </c>
      <c r="J6" s="1302"/>
      <c r="K6" s="1302"/>
      <c r="L6" s="1308" t="s">
        <v>401</v>
      </c>
      <c r="M6" s="1173"/>
      <c r="N6" s="1173"/>
      <c r="O6" s="1173"/>
      <c r="P6" s="2187">
        <v>1</v>
      </c>
      <c r="Q6" s="1877"/>
      <c r="R6" s="293"/>
      <c r="S6" s="972"/>
      <c r="T6" s="1310"/>
      <c r="U6" s="1311"/>
      <c r="V6" s="2215"/>
      <c r="W6" s="2215"/>
      <c r="X6" s="2215"/>
      <c r="Y6" s="2215"/>
      <c r="Z6" s="2215"/>
      <c r="AA6" s="2216"/>
      <c r="AB6" s="1883"/>
      <c r="AC6" s="2215"/>
      <c r="AD6" s="2215"/>
      <c r="AE6" s="2215"/>
      <c r="AF6" s="2215"/>
      <c r="AG6" s="2215"/>
      <c r="AH6" s="2215"/>
      <c r="AI6" s="2215"/>
      <c r="AJ6" s="2216"/>
      <c r="AK6" s="1312"/>
      <c r="AM6" s="1551"/>
      <c r="AN6" s="1551" t="str">
        <f t="shared" si="0"/>
        <v/>
      </c>
      <c r="AO6" s="1551"/>
      <c r="AP6" s="1551"/>
      <c r="AQ6" s="1563">
        <v>0</v>
      </c>
    </row>
    <row r="7" spans="1:43" s="1569" customFormat="1" ht="0.75" hidden="1" customHeight="1">
      <c r="A7" s="1302"/>
      <c r="B7" s="1302"/>
      <c r="C7" s="1302"/>
      <c r="D7" s="1302"/>
      <c r="E7" s="2210"/>
      <c r="F7" s="2210"/>
      <c r="G7" s="2210"/>
      <c r="H7" s="2210"/>
      <c r="I7" s="2037"/>
      <c r="J7" s="2055" t="e">
        <f>S5&amp;".1"</f>
        <v>#N/A</v>
      </c>
      <c r="K7" s="1302"/>
      <c r="L7" s="1308"/>
      <c r="M7" s="1173"/>
      <c r="N7" s="1173"/>
      <c r="O7" s="1173"/>
      <c r="P7" s="2187"/>
      <c r="Q7" s="2187">
        <v>1</v>
      </c>
      <c r="R7" s="294"/>
      <c r="S7" s="972"/>
      <c r="T7" s="1326"/>
      <c r="U7" s="1311"/>
      <c r="V7" s="2215"/>
      <c r="W7" s="2215"/>
      <c r="X7" s="2215"/>
      <c r="Y7" s="2215"/>
      <c r="Z7" s="2215"/>
      <c r="AA7" s="2216"/>
      <c r="AB7" s="1883"/>
      <c r="AC7" s="2215"/>
      <c r="AD7" s="2215"/>
      <c r="AE7" s="2215"/>
      <c r="AF7" s="2215"/>
      <c r="AG7" s="2215"/>
      <c r="AH7" s="2215"/>
      <c r="AI7" s="2215"/>
      <c r="AJ7" s="2216"/>
      <c r="AK7" s="1312"/>
      <c r="AM7" s="1551"/>
      <c r="AN7" s="1551" t="str">
        <f t="shared" si="0"/>
        <v/>
      </c>
      <c r="AO7" s="1551"/>
      <c r="AP7" s="1551"/>
      <c r="AQ7" s="1563">
        <v>0</v>
      </c>
    </row>
    <row r="8" spans="1:43" ht="21" hidden="1" customHeight="1">
      <c r="A8" s="1194"/>
      <c r="B8" s="1194"/>
      <c r="C8" s="1194"/>
      <c r="D8" s="1194"/>
      <c r="E8" s="2210"/>
      <c r="F8" s="2210"/>
      <c r="G8" s="2210"/>
      <c r="H8" s="2210"/>
      <c r="I8" s="2037"/>
      <c r="J8" s="2037"/>
      <c r="K8" s="1914" t="e">
        <f>S5&amp;".1"</f>
        <v>#N/A</v>
      </c>
      <c r="L8" s="1237"/>
      <c r="P8" s="2187"/>
      <c r="Q8" s="2187"/>
      <c r="R8" s="1918">
        <v>1</v>
      </c>
      <c r="S8" s="1916" t="e">
        <f>$K8</f>
        <v>#N/A</v>
      </c>
      <c r="T8" s="1917"/>
      <c r="U8" s="237"/>
      <c r="V8" s="688"/>
      <c r="W8" s="1184"/>
      <c r="X8" s="1915"/>
      <c r="Y8" s="1913" t="s">
        <v>64</v>
      </c>
      <c r="Z8" s="1915"/>
      <c r="AA8" s="1913" t="s">
        <v>64</v>
      </c>
      <c r="AB8" s="1919"/>
      <c r="AC8" s="1920" t="s">
        <v>22</v>
      </c>
      <c r="AD8" s="688"/>
      <c r="AE8" s="1184"/>
      <c r="AF8" s="1878"/>
      <c r="AG8" s="1865" t="s">
        <v>64</v>
      </c>
      <c r="AH8" s="1878"/>
      <c r="AI8" s="1865" t="s">
        <v>64</v>
      </c>
      <c r="AJ8" s="1275"/>
      <c r="AK8" s="2206" t="s">
        <v>462</v>
      </c>
      <c r="AL8" s="1563" t="e">
        <f ca="1">STRCHECKDATE(#REF!)</f>
        <v>#NAME?</v>
      </c>
      <c r="AM8" s="1551"/>
      <c r="AN8" s="1551" t="str">
        <f t="shared" si="0"/>
        <v/>
      </c>
      <c r="AO8" s="1551"/>
      <c r="AP8" s="1551"/>
      <c r="AQ8" s="1558">
        <v>0</v>
      </c>
    </row>
    <row r="9" spans="1:43" ht="11.25" hidden="1" customHeight="1">
      <c r="A9" s="1194"/>
      <c r="B9" s="1194"/>
      <c r="C9" s="1194"/>
      <c r="D9" s="1194"/>
      <c r="E9" s="2210"/>
      <c r="F9" s="2210"/>
      <c r="G9" s="2210"/>
      <c r="H9" s="2210"/>
      <c r="I9" s="2037"/>
      <c r="J9" s="2055"/>
      <c r="K9" s="1194"/>
      <c r="L9" s="1237"/>
      <c r="P9" s="2187"/>
      <c r="Q9" s="2187"/>
      <c r="R9" s="293"/>
      <c r="S9" s="1205"/>
      <c r="T9" s="224" t="s">
        <v>466</v>
      </c>
      <c r="U9" s="537"/>
      <c r="V9" s="537"/>
      <c r="W9" s="537"/>
      <c r="X9" s="537"/>
      <c r="Y9" s="537"/>
      <c r="Z9" s="537"/>
      <c r="AA9" s="537"/>
      <c r="AB9" s="537"/>
      <c r="AC9" s="537"/>
      <c r="AD9" s="537"/>
      <c r="AE9" s="537"/>
      <c r="AF9" s="537"/>
      <c r="AG9" s="537"/>
      <c r="AH9" s="537"/>
      <c r="AI9" s="537"/>
      <c r="AJ9" s="261"/>
      <c r="AK9" s="2208"/>
      <c r="AM9" s="1551"/>
      <c r="AN9" s="1551" t="str">
        <f t="shared" si="0"/>
        <v>Добавить строку</v>
      </c>
      <c r="AO9" s="1551"/>
      <c r="AP9" s="1551"/>
      <c r="AQ9" s="1558">
        <v>0</v>
      </c>
    </row>
    <row r="10" spans="1:43" s="1569" customFormat="1" ht="0.75" hidden="1" customHeight="1">
      <c r="A10" s="1302"/>
      <c r="B10" s="1302"/>
      <c r="C10" s="1302"/>
      <c r="D10" s="1302"/>
      <c r="E10" s="2210"/>
      <c r="F10" s="2210"/>
      <c r="G10" s="2210"/>
      <c r="H10" s="2210"/>
      <c r="I10" s="2055"/>
      <c r="J10" s="1302"/>
      <c r="K10" s="1302"/>
      <c r="L10" s="1308"/>
      <c r="M10" s="1173"/>
      <c r="N10" s="1173"/>
      <c r="O10" s="1173"/>
      <c r="P10" s="2187"/>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0"/>
      <c r="F11" s="2210"/>
      <c r="G11" s="2210"/>
      <c r="H11" s="220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0"/>
      <c r="F12" s="2210"/>
      <c r="G12" s="2209"/>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0"/>
      <c r="F13" s="2209"/>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9"/>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64</v>
      </c>
      <c r="AH16" s="1663"/>
      <c r="AI16" s="1889" t="s">
        <v>64</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0"/>
      <c r="AQ24" s="1558">
        <v>38</v>
      </c>
    </row>
    <row r="25" spans="1:43" ht="14.65" customHeight="1">
      <c r="Q25" s="228"/>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4" t="s">
        <v>41</v>
      </c>
      <c r="T27" s="2174"/>
      <c r="U27" s="1299"/>
      <c r="V27" s="2176" t="str">
        <f>IF(TITLE_NAME_OR_PR_CHANGE="",IF(TITLE_NAME_OR_PR="","",TITLE_NAME_OR_PR),TITLE_NAME_OR_PR_CHANGE)</f>
        <v/>
      </c>
      <c r="W27" s="2176"/>
      <c r="X27" s="2176"/>
      <c r="Y27" s="2176"/>
      <c r="Z27" s="2176"/>
      <c r="AA27" s="1562"/>
      <c r="AB27" s="1562"/>
      <c r="AC27" s="2176"/>
      <c r="AD27" s="2176"/>
      <c r="AE27" s="2176"/>
      <c r="AF27" s="2176"/>
      <c r="AG27" s="2176"/>
      <c r="AH27" s="2176"/>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4" t="s">
        <v>421</v>
      </c>
      <c r="T28" s="2174"/>
      <c r="U28" s="1299"/>
      <c r="V28" s="2175" t="str">
        <f>IF(TITLE_DATE_PR_CHANGE="",IF(TITLE_DATE_PR="","",TITLE_DATE_PR),TITLE_DATE_PR_CHANGE)</f>
        <v/>
      </c>
      <c r="W28" s="2175"/>
      <c r="X28" s="2175"/>
      <c r="Y28" s="2175"/>
      <c r="Z28" s="2175"/>
      <c r="AA28" s="1562"/>
      <c r="AB28" s="1562"/>
      <c r="AC28" s="2175"/>
      <c r="AD28" s="2175"/>
      <c r="AE28" s="2175"/>
      <c r="AF28" s="2175"/>
      <c r="AG28" s="2175"/>
      <c r="AH28" s="2175"/>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4" t="s">
        <v>422</v>
      </c>
      <c r="T29" s="2174"/>
      <c r="U29" s="1299"/>
      <c r="V29" s="2176" t="str">
        <f>IF(TITLE_NUMBER_PR_CHANGE="",IF(TITLE_NUMBER_PR="","",TITLE_NUMBER_PR),TITLE_NUMBER_PR_CHANGE)</f>
        <v/>
      </c>
      <c r="W29" s="2176"/>
      <c r="X29" s="2176"/>
      <c r="Y29" s="2176"/>
      <c r="Z29" s="2176"/>
      <c r="AA29" s="1562"/>
      <c r="AB29" s="1562"/>
      <c r="AC29" s="2176"/>
      <c r="AD29" s="2176"/>
      <c r="AE29" s="2176"/>
      <c r="AF29" s="2176"/>
      <c r="AG29" s="2176"/>
      <c r="AH29" s="2176"/>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4" t="s">
        <v>42</v>
      </c>
      <c r="T30" s="2174"/>
      <c r="U30" s="1299"/>
      <c r="V30" s="2176" t="str">
        <f>IF(TITLE_IST_PUB_CHANGE="",IF(TITLE_IST_PUB="","",TITLE_IST_PUB),TITLE_IST_PUB_CHANGE)</f>
        <v/>
      </c>
      <c r="W30" s="2176"/>
      <c r="X30" s="2176"/>
      <c r="Y30" s="2176"/>
      <c r="Z30" s="2176"/>
      <c r="AA30" s="1562"/>
      <c r="AB30" s="1562"/>
      <c r="AC30" s="2176"/>
      <c r="AD30" s="2176"/>
      <c r="AE30" s="2176"/>
      <c r="AF30" s="2176"/>
      <c r="AG30" s="2176"/>
      <c r="AH30" s="217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4" t="s">
        <v>421</v>
      </c>
      <c r="T32" s="2174"/>
      <c r="U32" s="1299"/>
      <c r="V32" s="2175" t="str">
        <f>IF(TITLE_DATE_PR_CHANGE="",IF(TITLE_DATE_PR="","",TITLE_DATE_PR),TITLE_DATE_PR_CHANGE)</f>
        <v/>
      </c>
      <c r="W32" s="2175"/>
      <c r="X32" s="2175"/>
      <c r="Y32" s="2175"/>
      <c r="Z32" s="2175"/>
      <c r="AA32" s="1562"/>
      <c r="AB32" s="1562"/>
      <c r="AC32" s="2175"/>
      <c r="AD32" s="2175"/>
      <c r="AE32" s="2175"/>
      <c r="AF32" s="2175"/>
      <c r="AG32" s="2175"/>
      <c r="AH32" s="2175"/>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4" t="s">
        <v>422</v>
      </c>
      <c r="T33" s="2174"/>
      <c r="U33" s="1299"/>
      <c r="V33" s="2176" t="str">
        <f>IF(TITLE_NUMBER_PR_CHANGE="",IF(TITLE_NUMBER_PR="","",TITLE_NUMBER_PR),TITLE_NUMBER_PR_CHANGE)</f>
        <v/>
      </c>
      <c r="W33" s="2176"/>
      <c r="X33" s="2176"/>
      <c r="Y33" s="2176"/>
      <c r="Z33" s="2176"/>
      <c r="AA33" s="1562"/>
      <c r="AB33" s="1562"/>
      <c r="AC33" s="2176"/>
      <c r="AD33" s="2176"/>
      <c r="AE33" s="2176"/>
      <c r="AF33" s="2176"/>
      <c r="AG33" s="2176"/>
      <c r="AH33" s="2176"/>
      <c r="AI33" s="1562"/>
      <c r="AJ33" s="1562"/>
      <c r="AK33" s="217"/>
      <c r="AL33" s="305"/>
      <c r="AM33" s="305"/>
      <c r="AN33" s="305"/>
      <c r="AO33" s="305"/>
      <c r="AP33" s="305"/>
      <c r="AQ33" s="355">
        <v>0</v>
      </c>
    </row>
    <row r="34" spans="1:43" s="1779" customFormat="1" ht="1"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95"/>
      <c r="W35" s="2195"/>
      <c r="X35" s="2195"/>
      <c r="Y35" s="2195"/>
      <c r="Z35" s="2195"/>
      <c r="AA35" s="2195"/>
      <c r="AB35" s="1880"/>
      <c r="AC35" s="2195"/>
      <c r="AD35" s="2195"/>
      <c r="AE35" s="2195"/>
      <c r="AF35" s="2195"/>
      <c r="AG35" s="2195"/>
      <c r="AH35" s="2195"/>
      <c r="AI35" s="2195"/>
      <c r="AQ35" s="1558">
        <v>14</v>
      </c>
    </row>
    <row r="36" spans="1:43" ht="14.65" customHeight="1">
      <c r="Q36" s="228"/>
      <c r="R36" s="313"/>
      <c r="S36" s="2055" t="s">
        <v>298</v>
      </c>
      <c r="T36" s="2055"/>
      <c r="U36" s="2055"/>
      <c r="V36" s="2055"/>
      <c r="W36" s="2055"/>
      <c r="X36" s="2055"/>
      <c r="Y36" s="2055"/>
      <c r="Z36" s="2055"/>
      <c r="AA36" s="2114"/>
      <c r="AB36" s="2114"/>
      <c r="AC36" s="2114"/>
      <c r="AD36" s="2055"/>
      <c r="AE36" s="2055"/>
      <c r="AF36" s="2055"/>
      <c r="AG36" s="2055"/>
      <c r="AH36" s="2055"/>
      <c r="AI36" s="2055"/>
      <c r="AJ36" s="2055"/>
      <c r="AK36" s="2055" t="s">
        <v>299</v>
      </c>
      <c r="AQ36" s="1558">
        <v>14</v>
      </c>
    </row>
    <row r="37" spans="1:43" ht="14.65" customHeight="1">
      <c r="Q37" s="228"/>
      <c r="R37" s="313"/>
      <c r="S37" s="2196" t="s">
        <v>86</v>
      </c>
      <c r="T37" s="2144" t="s">
        <v>497</v>
      </c>
      <c r="U37" s="274"/>
      <c r="V37" s="2198"/>
      <c r="W37" s="2198"/>
      <c r="X37" s="2198"/>
      <c r="Y37" s="2198"/>
      <c r="Z37" s="2198"/>
      <c r="AA37" s="2144" t="s">
        <v>428</v>
      </c>
      <c r="AB37" s="2143" t="s">
        <v>498</v>
      </c>
      <c r="AC37" s="2143" t="s">
        <v>472</v>
      </c>
      <c r="AD37" s="2213" t="s">
        <v>427</v>
      </c>
      <c r="AE37" s="2213"/>
      <c r="AF37" s="2198"/>
      <c r="AG37" s="2198"/>
      <c r="AH37" s="2199"/>
      <c r="AI37" s="2200" t="s">
        <v>428</v>
      </c>
      <c r="AJ37" s="2203" t="s">
        <v>430</v>
      </c>
      <c r="AK37" s="2055"/>
      <c r="AQ37" s="1558">
        <v>14</v>
      </c>
    </row>
    <row r="38" spans="1:43" ht="35.65" customHeight="1">
      <c r="Q38" s="228"/>
      <c r="R38" s="313"/>
      <c r="S38" s="2196"/>
      <c r="T38" s="2144"/>
      <c r="U38" s="961"/>
      <c r="V38" s="2036" t="s">
        <v>475</v>
      </c>
      <c r="W38" s="2055"/>
      <c r="X38" s="2115" t="s">
        <v>434</v>
      </c>
      <c r="Y38" s="2225"/>
      <c r="Z38" s="2225"/>
      <c r="AA38" s="2144"/>
      <c r="AB38" s="2143"/>
      <c r="AC38" s="2143"/>
      <c r="AD38" s="2036" t="s">
        <v>475</v>
      </c>
      <c r="AE38" s="2055"/>
      <c r="AF38" s="2225" t="s">
        <v>434</v>
      </c>
      <c r="AG38" s="2225"/>
      <c r="AH38" s="2116"/>
      <c r="AI38" s="2201"/>
      <c r="AJ38" s="2204"/>
      <c r="AK38" s="2055"/>
      <c r="AQ38" s="1558">
        <v>34</v>
      </c>
    </row>
    <row r="39" spans="1:43" ht="14.65" customHeight="1">
      <c r="Q39" s="228"/>
      <c r="R39" s="313"/>
      <c r="S39" s="2196"/>
      <c r="T39" s="2144"/>
      <c r="U39" s="961"/>
      <c r="V39" s="2249" t="str">
        <f>IF($AD$39&lt;&gt;"",$AD$39,"")</f>
        <v/>
      </c>
      <c r="W39" s="2249"/>
      <c r="X39" s="2120"/>
      <c r="Y39" s="2226"/>
      <c r="Z39" s="2226"/>
      <c r="AA39" s="2144"/>
      <c r="AB39" s="2143"/>
      <c r="AC39" s="2143"/>
      <c r="AD39" s="2258"/>
      <c r="AE39" s="2248"/>
      <c r="AF39" s="2226"/>
      <c r="AG39" s="2226"/>
      <c r="AH39" s="2121"/>
      <c r="AI39" s="2201"/>
      <c r="AJ39" s="2204"/>
      <c r="AK39" s="2055"/>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6"/>
      <c r="T40" s="2144"/>
      <c r="U40" s="239"/>
      <c r="V40" s="1873" t="s">
        <v>476</v>
      </c>
      <c r="W40" s="1873" t="s">
        <v>477</v>
      </c>
      <c r="X40" s="1861" t="s">
        <v>444</v>
      </c>
      <c r="Y40" s="2149" t="s">
        <v>445</v>
      </c>
      <c r="Z40" s="2162"/>
      <c r="AA40" s="2144"/>
      <c r="AB40" s="2143"/>
      <c r="AC40" s="2143"/>
      <c r="AD40" s="1891" t="s">
        <v>476</v>
      </c>
      <c r="AE40" s="1882" t="s">
        <v>477</v>
      </c>
      <c r="AF40" s="1861" t="s">
        <v>444</v>
      </c>
      <c r="AG40" s="2149" t="s">
        <v>445</v>
      </c>
      <c r="AH40" s="2163"/>
      <c r="AI40" s="2202"/>
      <c r="AJ40" s="2205"/>
      <c r="AK40" s="2055"/>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107</v>
      </c>
      <c r="T41" s="1182" t="s">
        <v>108</v>
      </c>
      <c r="U41" s="1172" t="str">
        <f ca="1">OFFSET(U41,0,-1)</f>
        <v>2</v>
      </c>
      <c r="V41" s="1879">
        <f ca="1">OFFSET(V41,0,-1)+1</f>
        <v>3</v>
      </c>
      <c r="W41" s="1879">
        <f ca="1">OFFSET(W41,0,-1)+1</f>
        <v>4</v>
      </c>
      <c r="X41" s="1879">
        <f ca="1">OFFSET(X41,0,-1)+1</f>
        <v>5</v>
      </c>
      <c r="Y41" s="2194">
        <f ca="1">OFFSET(Y41,0,-1)+1</f>
        <v>6</v>
      </c>
      <c r="Z41" s="2194"/>
      <c r="AA41" s="1268">
        <f ca="1">OFFSET(AA41,0,-2)+1</f>
        <v>7</v>
      </c>
      <c r="AB41" s="1268"/>
      <c r="AC41" s="1268"/>
      <c r="AD41" s="1879">
        <f ca="1">OFFSET(AD41,0,-1)+1</f>
        <v>1</v>
      </c>
      <c r="AE41" s="1879">
        <f ca="1">OFFSET(AE41,0,-1)+1</f>
        <v>2</v>
      </c>
      <c r="AF41" s="1879">
        <f ca="1">OFFSET(AF41,0,-1)+1</f>
        <v>3</v>
      </c>
      <c r="AG41" s="2194">
        <f ca="1">OFFSET(AG41,0,-1)+1</f>
        <v>4</v>
      </c>
      <c r="AH41" s="2194"/>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9">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 customHeight="1">
      <c r="A43" s="1194" t="s">
        <v>204</v>
      </c>
      <c r="B43" s="1194" t="s">
        <v>205</v>
      </c>
      <c r="C43" s="1194"/>
      <c r="D43" s="1194"/>
      <c r="E43" s="2210"/>
      <c r="F43" s="2209">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10"/>
      <c r="F44" s="2210"/>
      <c r="G44" s="2209">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5" t="s">
        <v>398</v>
      </c>
      <c r="AM44" s="1551"/>
      <c r="AN44" s="1551" t="str">
        <f t="shared" si="1"/>
        <v xml:space="preserve">Наименование системы теплоснабжения </v>
      </c>
      <c r="AO44" s="1551"/>
      <c r="AP44" s="1551"/>
      <c r="AQ44" s="1558">
        <v>23</v>
      </c>
    </row>
    <row r="45" spans="1:43" ht="22" customHeight="1">
      <c r="A45" s="1194" t="s">
        <v>204</v>
      </c>
      <c r="B45" s="1194" t="s">
        <v>205</v>
      </c>
      <c r="C45" s="1194" t="s">
        <v>206</v>
      </c>
      <c r="D45" s="1194" t="s">
        <v>207</v>
      </c>
      <c r="E45" s="2210"/>
      <c r="F45" s="2210"/>
      <c r="G45" s="2210"/>
      <c r="H45" s="2209">
        <v>1</v>
      </c>
      <c r="I45" s="1194"/>
      <c r="J45" s="1194"/>
      <c r="K45" s="1194"/>
      <c r="L45" s="1237"/>
      <c r="M45" s="1537"/>
      <c r="N45" s="1537"/>
      <c r="O45" s="1537"/>
      <c r="P45" s="1339"/>
      <c r="Q45" s="1338"/>
      <c r="R45" s="290"/>
      <c r="S45" s="1881" t="str">
        <f>INDEX(PT_DIFFERENTIATION_NUM_IST_TE,MATCH(D45,PT_DIFFERENTIATION_IST_TE_ID,0))</f>
        <v>...</v>
      </c>
      <c r="T45" s="247" t="s">
        <v>399</v>
      </c>
      <c r="U45" s="237"/>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10"/>
      <c r="F46" s="2210"/>
      <c r="G46" s="2210"/>
      <c r="H46" s="2210"/>
      <c r="I46" s="2055" t="str">
        <f>S45&amp;".1"</f>
        <v>....1</v>
      </c>
      <c r="J46" s="1302"/>
      <c r="K46" s="1302"/>
      <c r="L46" s="1308" t="s">
        <v>401</v>
      </c>
      <c r="M46" s="1173"/>
      <c r="N46" s="1173"/>
      <c r="O46" s="1173"/>
      <c r="P46" s="2187">
        <v>1</v>
      </c>
      <c r="Q46" s="1877"/>
      <c r="R46" s="293"/>
      <c r="S46" s="972"/>
      <c r="T46" s="1310"/>
      <c r="U46" s="1311"/>
      <c r="V46" s="2215"/>
      <c r="W46" s="2215"/>
      <c r="X46" s="2215"/>
      <c r="Y46" s="2215"/>
      <c r="Z46" s="2215"/>
      <c r="AA46" s="2216"/>
      <c r="AB46" s="1883"/>
      <c r="AC46" s="2215"/>
      <c r="AD46" s="2215"/>
      <c r="AE46" s="2215"/>
      <c r="AF46" s="2215"/>
      <c r="AG46" s="2215"/>
      <c r="AH46" s="2215"/>
      <c r="AI46" s="2215"/>
      <c r="AJ46" s="2216"/>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10"/>
      <c r="F47" s="2210"/>
      <c r="G47" s="2210"/>
      <c r="H47" s="2210"/>
      <c r="I47" s="2037"/>
      <c r="J47" s="2055" t="str">
        <f>S45&amp;".1"</f>
        <v>....1</v>
      </c>
      <c r="K47" s="1302"/>
      <c r="L47" s="1308"/>
      <c r="M47" s="1173"/>
      <c r="N47" s="1173"/>
      <c r="O47" s="1173"/>
      <c r="P47" s="2187"/>
      <c r="Q47" s="2187">
        <v>1</v>
      </c>
      <c r="R47" s="294"/>
      <c r="S47" s="972"/>
      <c r="T47" s="1326"/>
      <c r="U47" s="1311"/>
      <c r="V47" s="2215"/>
      <c r="W47" s="2215"/>
      <c r="X47" s="2215"/>
      <c r="Y47" s="2215"/>
      <c r="Z47" s="2215"/>
      <c r="AA47" s="2216"/>
      <c r="AB47" s="1883"/>
      <c r="AC47" s="2215"/>
      <c r="AD47" s="2215"/>
      <c r="AE47" s="2215"/>
      <c r="AF47" s="2215"/>
      <c r="AG47" s="2215"/>
      <c r="AH47" s="2215"/>
      <c r="AI47" s="2215"/>
      <c r="AJ47" s="2216"/>
      <c r="AK47" s="1312"/>
      <c r="AM47" s="1551"/>
      <c r="AN47" s="1551" t="str">
        <f t="shared" si="1"/>
        <v/>
      </c>
      <c r="AO47" s="1551"/>
      <c r="AP47" s="1551"/>
      <c r="AQ47" s="1563">
        <v>0</v>
      </c>
    </row>
    <row r="48" spans="1:43" ht="22" customHeight="1">
      <c r="A48" s="1194" t="s">
        <v>204</v>
      </c>
      <c r="B48" s="1194" t="s">
        <v>205</v>
      </c>
      <c r="C48" s="1194" t="s">
        <v>206</v>
      </c>
      <c r="D48" s="1194" t="s">
        <v>207</v>
      </c>
      <c r="E48" s="2210"/>
      <c r="F48" s="2210"/>
      <c r="G48" s="2210"/>
      <c r="H48" s="2210"/>
      <c r="I48" s="2037"/>
      <c r="J48" s="2037"/>
      <c r="K48" s="1864" t="str">
        <f>S45&amp;".1"</f>
        <v>....1</v>
      </c>
      <c r="L48" s="1237"/>
      <c r="P48" s="2187"/>
      <c r="Q48" s="2187"/>
      <c r="R48" s="294">
        <v>1</v>
      </c>
      <c r="S48" s="1885" t="str">
        <f>$K48</f>
        <v>....1</v>
      </c>
      <c r="T48" s="1884"/>
      <c r="U48" s="237"/>
      <c r="V48" s="688"/>
      <c r="W48" s="1184"/>
      <c r="X48" s="1878"/>
      <c r="Y48" s="1865" t="s">
        <v>64</v>
      </c>
      <c r="Z48" s="1878"/>
      <c r="AA48" s="1865" t="s">
        <v>64</v>
      </c>
      <c r="AB48" s="1887"/>
      <c r="AC48" s="1886" t="s">
        <v>22</v>
      </c>
      <c r="AD48" s="688"/>
      <c r="AE48" s="1184"/>
      <c r="AF48" s="1878"/>
      <c r="AG48" s="1865" t="s">
        <v>64</v>
      </c>
      <c r="AH48" s="1878"/>
      <c r="AI48" s="1865" t="s">
        <v>64</v>
      </c>
      <c r="AJ48" s="1275"/>
      <c r="AK48" s="2206" t="s">
        <v>478</v>
      </c>
      <c r="AL48" s="1563" t="e">
        <f ca="1">STRCHECKDATE(#REF!)</f>
        <v>#NAME?</v>
      </c>
      <c r="AM48" s="1551"/>
      <c r="AN48" s="1551" t="str">
        <f t="shared" si="1"/>
        <v/>
      </c>
      <c r="AO48" s="1551"/>
      <c r="AP48" s="1551"/>
      <c r="AQ48" s="1558">
        <v>21</v>
      </c>
    </row>
    <row r="49" spans="1:43" ht="11.5" customHeight="1">
      <c r="A49" s="1194" t="s">
        <v>204</v>
      </c>
      <c r="B49" s="1194" t="s">
        <v>205</v>
      </c>
      <c r="C49" s="1194" t="s">
        <v>206</v>
      </c>
      <c r="D49" s="1194" t="s">
        <v>207</v>
      </c>
      <c r="E49" s="2210"/>
      <c r="F49" s="2210"/>
      <c r="G49" s="2210"/>
      <c r="H49" s="2210"/>
      <c r="I49" s="2037"/>
      <c r="J49" s="2055"/>
      <c r="K49" s="1194"/>
      <c r="L49" s="1237"/>
      <c r="P49" s="2187"/>
      <c r="Q49" s="2187"/>
      <c r="R49" s="293"/>
      <c r="S49" s="1205"/>
      <c r="T49" s="224" t="s">
        <v>466</v>
      </c>
      <c r="U49" s="537"/>
      <c r="V49" s="537"/>
      <c r="W49" s="537"/>
      <c r="X49" s="537"/>
      <c r="Y49" s="537"/>
      <c r="Z49" s="537"/>
      <c r="AA49" s="261"/>
      <c r="AB49" s="537"/>
      <c r="AC49" s="537"/>
      <c r="AD49" s="537"/>
      <c r="AE49" s="537"/>
      <c r="AF49" s="537"/>
      <c r="AG49" s="537"/>
      <c r="AH49" s="537"/>
      <c r="AI49" s="537"/>
      <c r="AJ49" s="261"/>
      <c r="AK49" s="2208"/>
      <c r="AM49" s="1551"/>
      <c r="AN49" s="1551" t="str">
        <f t="shared" si="1"/>
        <v>Добавить строку</v>
      </c>
      <c r="AO49" s="1551"/>
      <c r="AP49" s="1551"/>
      <c r="AQ49" s="1558">
        <v>11</v>
      </c>
    </row>
    <row r="50" spans="1:43" s="1569" customFormat="1" ht="1" customHeight="1">
      <c r="A50" s="1302" t="s">
        <v>204</v>
      </c>
      <c r="B50" s="1302" t="s">
        <v>205</v>
      </c>
      <c r="C50" s="1302" t="s">
        <v>206</v>
      </c>
      <c r="D50" s="1302" t="s">
        <v>207</v>
      </c>
      <c r="E50" s="2210"/>
      <c r="F50" s="2210"/>
      <c r="G50" s="2210"/>
      <c r="H50" s="2210"/>
      <c r="I50" s="2055"/>
      <c r="J50" s="1302"/>
      <c r="K50" s="1302"/>
      <c r="L50" s="1308"/>
      <c r="M50" s="1173"/>
      <c r="N50" s="1173"/>
      <c r="O50" s="1173"/>
      <c r="P50" s="2187"/>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 customHeight="1">
      <c r="A51" s="1302" t="s">
        <v>204</v>
      </c>
      <c r="B51" s="1302" t="s">
        <v>205</v>
      </c>
      <c r="C51" s="1302" t="s">
        <v>206</v>
      </c>
      <c r="D51" s="1302" t="s">
        <v>207</v>
      </c>
      <c r="E51" s="2210"/>
      <c r="F51" s="2210"/>
      <c r="G51" s="2210"/>
      <c r="H51" s="220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 customHeight="1">
      <c r="A52" s="1302" t="s">
        <v>204</v>
      </c>
      <c r="B52" s="1302" t="s">
        <v>205</v>
      </c>
      <c r="C52" s="1302" t="s">
        <v>206</v>
      </c>
      <c r="D52" s="1301"/>
      <c r="E52" s="2210"/>
      <c r="F52" s="2210"/>
      <c r="G52" s="2209"/>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 customHeight="1">
      <c r="A53" s="1302" t="s">
        <v>204</v>
      </c>
      <c r="B53" s="1302" t="s">
        <v>205</v>
      </c>
      <c r="C53" s="1301"/>
      <c r="D53" s="1301"/>
      <c r="E53" s="2210"/>
      <c r="F53" s="2209"/>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 customHeight="1">
      <c r="A54" s="1302" t="s">
        <v>204</v>
      </c>
      <c r="B54" s="1302"/>
      <c r="C54" s="1302"/>
      <c r="D54" s="1302"/>
      <c r="E54" s="2210"/>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 customHeight="1">
      <c r="A55" s="1302" t="s">
        <v>204</v>
      </c>
      <c r="B55" s="1302"/>
      <c r="C55" s="1302"/>
      <c r="D55" s="1302"/>
      <c r="E55" s="2209"/>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 customHeight="1">
      <c r="M57" s="1558"/>
      <c r="N57" s="1558"/>
      <c r="O57" s="1562"/>
      <c r="P57" s="1293"/>
      <c r="Q57" s="1293"/>
      <c r="R57" s="1558"/>
      <c r="S57" s="1558"/>
      <c r="AL57" s="1558"/>
      <c r="AM57" s="1558"/>
      <c r="AN57" s="1558"/>
      <c r="AO57" s="1558"/>
      <c r="AP57" s="1558"/>
      <c r="AQ57" s="1558">
        <v>11</v>
      </c>
    </row>
    <row r="58" spans="1:43" ht="20" customHeight="1">
      <c r="O58" s="1562"/>
      <c r="S58" s="1180"/>
      <c r="T58" s="2182"/>
      <c r="U58" s="2182"/>
      <c r="V58" s="2182"/>
      <c r="W58" s="2182"/>
      <c r="X58" s="2182"/>
      <c r="Y58" s="2182"/>
      <c r="Z58" s="2182"/>
      <c r="AA58" s="2182"/>
      <c r="AB58" s="2182"/>
      <c r="AC58" s="2182"/>
      <c r="AD58" s="2182"/>
      <c r="AE58" s="2182"/>
      <c r="AF58" s="2182"/>
      <c r="AG58" s="2182"/>
      <c r="AH58" s="2182"/>
      <c r="AI58" s="2182"/>
      <c r="AJ58" s="2182"/>
      <c r="AK58" s="2182"/>
      <c r="AQ58" s="1558">
        <v>19</v>
      </c>
    </row>
    <row r="59" spans="1:43" ht="21" customHeight="1">
      <c r="O59" s="1562"/>
      <c r="T59" s="2182"/>
      <c r="U59" s="2182"/>
      <c r="V59" s="2182"/>
      <c r="W59" s="2182"/>
      <c r="X59" s="2182"/>
      <c r="Y59" s="2182"/>
      <c r="Z59" s="2182"/>
      <c r="AA59" s="2182"/>
      <c r="AB59" s="2182"/>
      <c r="AC59" s="2182"/>
      <c r="AD59" s="2182"/>
      <c r="AE59" s="2182"/>
      <c r="AF59" s="2182"/>
      <c r="AG59" s="2182"/>
      <c r="AH59" s="2182"/>
      <c r="AI59" s="2182"/>
      <c r="AJ59" s="2182"/>
      <c r="AK59" s="2182"/>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20" customHeight="1">
      <c r="O61" s="1562"/>
      <c r="T61" s="2182"/>
      <c r="U61" s="2182"/>
      <c r="V61" s="2182"/>
      <c r="W61" s="2182"/>
      <c r="X61" s="2182"/>
      <c r="Y61" s="2182"/>
      <c r="Z61" s="2182"/>
      <c r="AA61" s="2182"/>
      <c r="AB61" s="2182"/>
      <c r="AC61" s="2182"/>
      <c r="AD61" s="2182"/>
      <c r="AE61" s="2182"/>
      <c r="AF61" s="2182"/>
      <c r="AG61" s="2182"/>
      <c r="AH61" s="2182"/>
      <c r="AI61" s="2182"/>
      <c r="AJ61" s="2182"/>
      <c r="AK61" s="2182"/>
      <c r="AQ61" s="1558">
        <v>19</v>
      </c>
    </row>
    <row r="62" spans="1:43" ht="16.75" customHeight="1">
      <c r="O62" s="1562"/>
      <c r="T62" s="2182"/>
      <c r="U62" s="2182"/>
      <c r="V62" s="2182"/>
      <c r="W62" s="2182"/>
      <c r="X62" s="2182"/>
      <c r="Y62" s="2182"/>
      <c r="Z62" s="2182"/>
      <c r="AA62" s="2182"/>
      <c r="AB62" s="2182"/>
      <c r="AC62" s="2182"/>
      <c r="AD62" s="2182"/>
      <c r="AE62" s="2182"/>
      <c r="AF62" s="2182"/>
      <c r="AG62" s="2182"/>
      <c r="AH62" s="2182"/>
      <c r="AI62" s="2182"/>
      <c r="AJ62" s="2182"/>
      <c r="AK62" s="2182"/>
      <c r="AQ62" s="1558">
        <v>16</v>
      </c>
    </row>
    <row r="63" spans="1:43" ht="14.65"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3"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42" hidden="1" customHeight="1">
      <c r="A4" s="1290"/>
      <c r="B4" s="1290"/>
      <c r="C4" s="1290"/>
      <c r="D4" s="1290"/>
      <c r="E4" s="2184"/>
      <c r="F4" s="2184"/>
      <c r="G4" s="2183">
        <v>1</v>
      </c>
      <c r="H4" s="1290"/>
      <c r="I4" s="1290"/>
      <c r="J4" s="1290"/>
      <c r="K4" s="1290"/>
      <c r="L4" s="1291"/>
      <c r="M4" s="1292"/>
      <c r="N4" s="1292"/>
      <c r="O4" s="1292"/>
      <c r="P4" s="1339"/>
      <c r="Q4" s="1338"/>
      <c r="R4" s="290"/>
      <c r="S4" s="1392" t="e">
        <f>INDEX(PT_DIFFERENTIATION_NUM_CS,MATCH(C4,PT_DIFFERENTIATION_CS_ID,0))</f>
        <v>#N/A</v>
      </c>
      <c r="T4" s="246" t="s">
        <v>479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389"/>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86" t="s">
        <v>64</v>
      </c>
      <c r="AB8" s="1661"/>
      <c r="AC8" s="1386" t="s">
        <v>64</v>
      </c>
      <c r="AD8" s="2127" t="s">
        <v>64</v>
      </c>
      <c r="AE8" s="2236"/>
      <c r="AF8" s="2140">
        <v>1</v>
      </c>
      <c r="AG8" s="2259"/>
      <c r="AH8" s="2065" t="s">
        <v>64</v>
      </c>
      <c r="AI8" s="2236"/>
      <c r="AJ8" s="2140">
        <v>1</v>
      </c>
      <c r="AK8" s="2250" t="s">
        <v>22</v>
      </c>
      <c r="AL8" s="2065" t="s">
        <v>64</v>
      </c>
      <c r="AM8" s="2115"/>
      <c r="AN8" s="2140">
        <v>1</v>
      </c>
      <c r="AO8" s="2263"/>
      <c r="AP8" s="2264" t="s">
        <v>64</v>
      </c>
      <c r="AQ8" s="248"/>
      <c r="AR8" s="1390">
        <v>1</v>
      </c>
      <c r="AS8" s="1393" t="s">
        <v>22</v>
      </c>
      <c r="AT8" s="688"/>
      <c r="AU8" s="1184"/>
      <c r="AV8" s="688"/>
      <c r="AW8" s="1184"/>
      <c r="AX8" s="1661"/>
      <c r="AY8" s="1386" t="s">
        <v>64</v>
      </c>
      <c r="AZ8" s="1661"/>
      <c r="BA8" s="1386" t="s">
        <v>64</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501</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64</v>
      </c>
      <c r="AZ20" s="1663"/>
      <c r="BA20" s="1387"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41</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42</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65" customHeight="1">
      <c r="Q41" s="228"/>
      <c r="R41" s="313"/>
      <c r="S41" s="2196" t="s">
        <v>86</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65"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375" t="s">
        <v>476</v>
      </c>
      <c r="W44" s="1375" t="s">
        <v>477</v>
      </c>
      <c r="X44" s="1375" t="s">
        <v>476</v>
      </c>
      <c r="Y44" s="1375" t="s">
        <v>477</v>
      </c>
      <c r="Z44" s="1382"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375" t="s">
        <v>476</v>
      </c>
      <c r="AU44" s="1375" t="s">
        <v>477</v>
      </c>
      <c r="AV44" s="1375" t="s">
        <v>476</v>
      </c>
      <c r="AW44" s="1375" t="s">
        <v>477</v>
      </c>
      <c r="AX44" s="1382" t="s">
        <v>444</v>
      </c>
      <c r="AY44" s="2149" t="s">
        <v>445</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194">
        <f t="shared" ca="1" si="2"/>
        <v>8</v>
      </c>
      <c r="AB45" s="219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4">
        <f ca="1">OFFSET(AY45,0,-1)+1</f>
        <v>3</v>
      </c>
      <c r="AZ45" s="2194"/>
      <c r="BA45" s="1378">
        <f ca="1">OFFSET(BA45,0,-2)+1</f>
        <v>4</v>
      </c>
      <c r="BB45" s="1172">
        <f ca="1">OFFSET(BB45,0,-1)</f>
        <v>4</v>
      </c>
      <c r="BC45" s="1378">
        <f ca="1">OFFSET(BC45,0,-1)+1</f>
        <v>5</v>
      </c>
      <c r="BD45" s="448"/>
      <c r="BE45" s="448"/>
      <c r="BF45" s="448"/>
      <c r="BG45" s="448"/>
      <c r="BH45" s="448"/>
      <c r="BI45" s="433">
        <v>0</v>
      </c>
    </row>
    <row r="46" spans="1:61" ht="22" customHeight="1">
      <c r="A46" s="1290" t="s">
        <v>244</v>
      </c>
      <c r="B46" s="1290"/>
      <c r="C46" s="1290"/>
      <c r="D46" s="1290"/>
      <c r="E46" s="218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244</v>
      </c>
      <c r="B47" s="1290" t="s">
        <v>245</v>
      </c>
      <c r="C47" s="1290"/>
      <c r="D47" s="1290"/>
      <c r="E47" s="2184"/>
      <c r="F47" s="2183">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43" customHeight="1">
      <c r="A48" s="1290" t="s">
        <v>244</v>
      </c>
      <c r="B48" s="1290" t="s">
        <v>245</v>
      </c>
      <c r="C48" s="1290" t="s">
        <v>246</v>
      </c>
      <c r="D48" s="1290"/>
      <c r="E48" s="2184"/>
      <c r="F48" s="2184"/>
      <c r="G48" s="2183">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4"/>
      <c r="F50" s="2184"/>
      <c r="G50" s="2184"/>
      <c r="H50" s="2184"/>
      <c r="I50" s="2185" t="str">
        <f>S49&amp;".1"</f>
        <v>.1</v>
      </c>
      <c r="J50" s="1270"/>
      <c r="K50" s="1270"/>
      <c r="L50" s="1273" t="s">
        <v>401</v>
      </c>
      <c r="M50" s="447"/>
      <c r="N50" s="447"/>
      <c r="O50" s="447"/>
      <c r="P50" s="2187">
        <v>1</v>
      </c>
      <c r="Q50" s="1389"/>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 customHeight="1">
      <c r="A52" s="1290" t="s">
        <v>244</v>
      </c>
      <c r="B52" s="1290" t="s">
        <v>245</v>
      </c>
      <c r="C52" s="1290" t="s">
        <v>246</v>
      </c>
      <c r="D52" s="1290" t="s">
        <v>513</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86" t="s">
        <v>64</v>
      </c>
      <c r="AB52" s="1661"/>
      <c r="AC52" s="1386"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390">
        <v>1</v>
      </c>
      <c r="AS52" s="1393" t="s">
        <v>22</v>
      </c>
      <c r="AT52" s="688"/>
      <c r="AU52" s="1184"/>
      <c r="AV52" s="688"/>
      <c r="AW52" s="1184"/>
      <c r="AX52" s="1661"/>
      <c r="AY52" s="1386" t="s">
        <v>64</v>
      </c>
      <c r="AZ52" s="1661"/>
      <c r="BA52" s="1386" t="s">
        <v>64</v>
      </c>
      <c r="BB52" s="1275"/>
      <c r="BC52" s="2206" t="s">
        <v>499</v>
      </c>
      <c r="BE52" s="437"/>
      <c r="BF52" s="437" t="str">
        <f t="shared" si="3"/>
        <v/>
      </c>
      <c r="BG52" s="437"/>
      <c r="BH52" s="437"/>
      <c r="BI52" s="1082">
        <v>11</v>
      </c>
    </row>
    <row r="53" spans="1:61" ht="11.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 customHeight="1">
      <c r="A54" s="1290" t="s">
        <v>244</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501</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 customHeight="1">
      <c r="A55" s="1290" t="s">
        <v>244</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 customHeight="1">
      <c r="A56" s="1290" t="s">
        <v>244</v>
      </c>
      <c r="B56" s="1290" t="s">
        <v>245</v>
      </c>
      <c r="C56" s="1290" t="s">
        <v>246</v>
      </c>
      <c r="D56" s="1290" t="s">
        <v>513</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 customHeight="1">
      <c r="A57" s="1290" t="s">
        <v>244</v>
      </c>
      <c r="B57" s="1290" t="s">
        <v>245</v>
      </c>
      <c r="C57" s="1290" t="s">
        <v>246</v>
      </c>
      <c r="D57" s="1290" t="s">
        <v>513</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4"/>
      <c r="F58" s="2184"/>
      <c r="G58" s="2184"/>
      <c r="H58" s="2184"/>
      <c r="I58" s="2185"/>
      <c r="J58" s="1270"/>
      <c r="K58" s="1270"/>
      <c r="L58" s="1273"/>
      <c r="M58" s="447"/>
      <c r="N58" s="447"/>
      <c r="O58" s="447"/>
      <c r="P58" s="218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4"/>
      <c r="F60" s="2184"/>
      <c r="G60" s="218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4"/>
      <c r="F61" s="2183"/>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65"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65" customHeight="1">
      <c r="Q38" s="313"/>
      <c r="R38" s="313"/>
      <c r="S38" s="2196"/>
      <c r="T38" s="2144"/>
      <c r="U38" s="961"/>
      <c r="V38" s="1410" t="s">
        <v>487</v>
      </c>
      <c r="W38" s="2037" t="s">
        <v>433</v>
      </c>
      <c r="X38" s="2036"/>
      <c r="Y38" s="2037" t="s">
        <v>434</v>
      </c>
      <c r="Z38" s="2042"/>
      <c r="AA38" s="2036"/>
      <c r="AB38" s="2201"/>
      <c r="AC38" s="1410" t="s">
        <v>487</v>
      </c>
      <c r="AD38" s="2037" t="s">
        <v>433</v>
      </c>
      <c r="AE38" s="2036"/>
      <c r="AF38" s="2037" t="s">
        <v>434</v>
      </c>
      <c r="AG38" s="2042"/>
      <c r="AH38" s="2036"/>
      <c r="AI38" s="2201"/>
      <c r="AJ38" s="2204"/>
      <c r="AK38" s="2055"/>
      <c r="AQ38" s="1082">
        <v>34</v>
      </c>
    </row>
    <row r="39" spans="1:43" ht="90.2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410" t="s">
        <v>516</v>
      </c>
      <c r="W39" s="1149" t="s">
        <v>517</v>
      </c>
      <c r="X39" s="1149" t="s">
        <v>492</v>
      </c>
      <c r="Y39" s="1416" t="s">
        <v>444</v>
      </c>
      <c r="Z39" s="2149" t="s">
        <v>445</v>
      </c>
      <c r="AA39" s="2163"/>
      <c r="AB39" s="2202"/>
      <c r="AC39" s="1410" t="s">
        <v>516</v>
      </c>
      <c r="AD39" s="1149" t="s">
        <v>517</v>
      </c>
      <c r="AE39" s="1149" t="s">
        <v>492</v>
      </c>
      <c r="AF39" s="1416" t="s">
        <v>444</v>
      </c>
      <c r="AG39" s="2149" t="s">
        <v>445</v>
      </c>
      <c r="AH39" s="2163"/>
      <c r="AI39" s="2202"/>
      <c r="AJ39" s="2205"/>
      <c r="AK39" s="205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4"/>
      <c r="F44" s="2184"/>
      <c r="G44" s="2184"/>
      <c r="H44" s="2184"/>
      <c r="I44" s="2185" t="str">
        <f>S43&amp;".1"</f>
        <v>...1</v>
      </c>
      <c r="J44" s="1290"/>
      <c r="K44" s="1290"/>
      <c r="L44" s="1291"/>
      <c r="P44" s="2187">
        <v>1</v>
      </c>
      <c r="Q44" s="1408"/>
      <c r="R44" s="293"/>
      <c r="S44" s="1420"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4"/>
      <c r="F45" s="2184"/>
      <c r="G45" s="2184"/>
      <c r="H45" s="2184"/>
      <c r="I45" s="2186"/>
      <c r="J45" s="2185" t="str">
        <f>I44&amp;".1"</f>
        <v>...1.1</v>
      </c>
      <c r="K45" s="1290"/>
      <c r="L45" s="1291" t="s">
        <v>404</v>
      </c>
      <c r="P45" s="2187"/>
      <c r="Q45" s="2187">
        <v>1</v>
      </c>
      <c r="R45" s="294"/>
      <c r="S45" s="1420"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64</v>
      </c>
      <c r="AA46" s="2181"/>
      <c r="AB46" s="2180" t="s">
        <v>64</v>
      </c>
      <c r="AC46" s="688"/>
      <c r="AD46" s="688"/>
      <c r="AE46" s="1184"/>
      <c r="AF46" s="2188"/>
      <c r="AG46" s="2065" t="s">
        <v>64</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264</v>
      </c>
      <c r="B48" s="1290" t="s">
        <v>265</v>
      </c>
      <c r="C48" s="1290" t="s">
        <v>266</v>
      </c>
      <c r="D48" s="1290" t="s">
        <v>518</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 customHeight="1">
      <c r="A49" s="1290" t="s">
        <v>264</v>
      </c>
      <c r="B49" s="1290" t="s">
        <v>265</v>
      </c>
      <c r="C49" s="1290" t="s">
        <v>266</v>
      </c>
      <c r="D49" s="1290" t="s">
        <v>518</v>
      </c>
      <c r="E49" s="2184"/>
      <c r="F49" s="2184"/>
      <c r="G49" s="2184"/>
      <c r="H49" s="2184"/>
      <c r="I49" s="2185"/>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264</v>
      </c>
      <c r="B50" s="1290" t="s">
        <v>265</v>
      </c>
      <c r="C50" s="1290" t="s">
        <v>266</v>
      </c>
      <c r="D50" s="1290" t="s">
        <v>518</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4"/>
      <c r="F51" s="2183"/>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64</v>
      </c>
      <c r="AA7" s="2188"/>
      <c r="AB7" s="2065" t="s">
        <v>64</v>
      </c>
      <c r="AC7" s="688"/>
      <c r="AD7" s="688"/>
      <c r="AE7" s="1184"/>
      <c r="AF7" s="2188"/>
      <c r="AG7" s="2065" t="s">
        <v>64</v>
      </c>
      <c r="AH7" s="2190"/>
      <c r="AI7" s="2065" t="s">
        <v>64</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64</v>
      </c>
      <c r="AH15" s="2181"/>
      <c r="AI15" s="2180" t="s">
        <v>64</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65"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65" customHeight="1">
      <c r="Q38" s="313"/>
      <c r="R38" s="313"/>
      <c r="S38" s="2196"/>
      <c r="T38" s="2144"/>
      <c r="U38" s="961"/>
      <c r="V38" s="1410" t="s">
        <v>487</v>
      </c>
      <c r="W38" s="2037" t="s">
        <v>433</v>
      </c>
      <c r="X38" s="2036"/>
      <c r="Y38" s="2037" t="s">
        <v>434</v>
      </c>
      <c r="Z38" s="2042"/>
      <c r="AA38" s="2036"/>
      <c r="AB38" s="2201"/>
      <c r="AC38" s="1410" t="s">
        <v>487</v>
      </c>
      <c r="AD38" s="2037" t="s">
        <v>433</v>
      </c>
      <c r="AE38" s="2036"/>
      <c r="AF38" s="2037" t="s">
        <v>434</v>
      </c>
      <c r="AG38" s="2042"/>
      <c r="AH38" s="2036"/>
      <c r="AI38" s="2201"/>
      <c r="AJ38" s="2204"/>
      <c r="AK38" s="2055"/>
      <c r="AQ38" s="1082">
        <v>34</v>
      </c>
    </row>
    <row r="39" spans="1:43" ht="90.2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410" t="s">
        <v>516</v>
      </c>
      <c r="W39" s="1149" t="s">
        <v>517</v>
      </c>
      <c r="X39" s="1149" t="s">
        <v>492</v>
      </c>
      <c r="Y39" s="1416" t="s">
        <v>444</v>
      </c>
      <c r="Z39" s="2149" t="s">
        <v>445</v>
      </c>
      <c r="AA39" s="2163"/>
      <c r="AB39" s="2202"/>
      <c r="AC39" s="1410" t="s">
        <v>516</v>
      </c>
      <c r="AD39" s="1149" t="s">
        <v>517</v>
      </c>
      <c r="AE39" s="1149" t="s">
        <v>492</v>
      </c>
      <c r="AF39" s="1416" t="s">
        <v>444</v>
      </c>
      <c r="AG39" s="2149" t="s">
        <v>445</v>
      </c>
      <c r="AH39" s="2163"/>
      <c r="AI39" s="2202"/>
      <c r="AJ39" s="2205"/>
      <c r="AK39" s="205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4"/>
      <c r="F44" s="2184"/>
      <c r="G44" s="2184"/>
      <c r="H44" s="2184"/>
      <c r="I44" s="2185" t="str">
        <f>S43&amp;".1"</f>
        <v>...1</v>
      </c>
      <c r="J44" s="1290"/>
      <c r="K44" s="1290"/>
      <c r="L44" s="1291"/>
      <c r="P44" s="2187">
        <v>1</v>
      </c>
      <c r="Q44" s="1408"/>
      <c r="R44" s="293"/>
      <c r="S44" s="1420"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4"/>
      <c r="F45" s="2184"/>
      <c r="G45" s="2184"/>
      <c r="H45" s="2184"/>
      <c r="I45" s="2186"/>
      <c r="J45" s="2185" t="str">
        <f>I44&amp;".1"</f>
        <v>...1.1</v>
      </c>
      <c r="K45" s="1290"/>
      <c r="L45" s="1291" t="s">
        <v>404</v>
      </c>
      <c r="P45" s="2187"/>
      <c r="Q45" s="2187">
        <v>1</v>
      </c>
      <c r="R45" s="294"/>
      <c r="S45" s="1420"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64</v>
      </c>
      <c r="AA46" s="2181"/>
      <c r="AB46" s="2180" t="s">
        <v>64</v>
      </c>
      <c r="AC46" s="688"/>
      <c r="AD46" s="688"/>
      <c r="AE46" s="1184"/>
      <c r="AF46" s="2188"/>
      <c r="AG46" s="2065" t="s">
        <v>64</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269</v>
      </c>
      <c r="B48" s="1290" t="s">
        <v>270</v>
      </c>
      <c r="C48" s="1290" t="s">
        <v>271</v>
      </c>
      <c r="D48" s="1290" t="s">
        <v>519</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 customHeight="1">
      <c r="A49" s="1290" t="s">
        <v>269</v>
      </c>
      <c r="B49" s="1290" t="s">
        <v>270</v>
      </c>
      <c r="C49" s="1290" t="s">
        <v>271</v>
      </c>
      <c r="D49" s="1290" t="s">
        <v>519</v>
      </c>
      <c r="E49" s="2184"/>
      <c r="F49" s="2184"/>
      <c r="G49" s="2184"/>
      <c r="H49" s="2184"/>
      <c r="I49" s="2185"/>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269</v>
      </c>
      <c r="B50" s="1290" t="s">
        <v>270</v>
      </c>
      <c r="C50" s="1290" t="s">
        <v>271</v>
      </c>
      <c r="D50" s="1290" t="s">
        <v>519</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4"/>
      <c r="F51" s="2183"/>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65" customHeight="1">
      <c r="O56" s="474"/>
      <c r="AQ56" s="1082">
        <v>14</v>
      </c>
    </row>
    <row r="57" spans="1:43" ht="14.65"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3"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514</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64</v>
      </c>
      <c r="AB8" s="1661"/>
      <c r="AC8" s="1396" t="s">
        <v>64</v>
      </c>
      <c r="AD8" s="2127" t="s">
        <v>64</v>
      </c>
      <c r="AE8" s="2236"/>
      <c r="AF8" s="2140">
        <v>1</v>
      </c>
      <c r="AG8" s="2259"/>
      <c r="AH8" s="2065" t="s">
        <v>64</v>
      </c>
      <c r="AI8" s="2236"/>
      <c r="AJ8" s="2140">
        <v>1</v>
      </c>
      <c r="AK8" s="2250" t="s">
        <v>22</v>
      </c>
      <c r="AL8" s="2065" t="s">
        <v>64</v>
      </c>
      <c r="AM8" s="2115"/>
      <c r="AN8" s="2140">
        <v>1</v>
      </c>
      <c r="AO8" s="2263"/>
      <c r="AP8" s="2264" t="s">
        <v>64</v>
      </c>
      <c r="AQ8" s="248"/>
      <c r="AR8" s="1413">
        <v>1</v>
      </c>
      <c r="AS8" s="1419" t="s">
        <v>22</v>
      </c>
      <c r="AT8" s="688"/>
      <c r="AU8" s="1184"/>
      <c r="AV8" s="688"/>
      <c r="AW8" s="1184"/>
      <c r="AX8" s="1661"/>
      <c r="AY8" s="1396" t="s">
        <v>64</v>
      </c>
      <c r="AZ8" s="1661"/>
      <c r="BA8" s="1396" t="s">
        <v>64</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520</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41</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42</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65" customHeight="1">
      <c r="Q41" s="228"/>
      <c r="R41" s="313"/>
      <c r="S41" s="2196" t="s">
        <v>86</v>
      </c>
      <c r="T41" s="2144" t="s">
        <v>505</v>
      </c>
      <c r="U41" s="238"/>
      <c r="V41" s="2197" t="s">
        <v>427</v>
      </c>
      <c r="W41" s="2198"/>
      <c r="X41" s="2198"/>
      <c r="Y41" s="2198"/>
      <c r="Z41" s="2198"/>
      <c r="AA41" s="2198"/>
      <c r="AB41" s="2199"/>
      <c r="AC41" s="2200" t="s">
        <v>428</v>
      </c>
      <c r="AD41" s="2229" t="s">
        <v>522</v>
      </c>
      <c r="AE41" s="2213"/>
      <c r="AF41" s="2213"/>
      <c r="AG41" s="2230"/>
      <c r="AH41" s="2229" t="s">
        <v>523</v>
      </c>
      <c r="AI41" s="2213"/>
      <c r="AJ41" s="2213"/>
      <c r="AK41" s="2230"/>
      <c r="AL41" s="2229" t="s">
        <v>524</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65"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525</v>
      </c>
      <c r="AU42" s="2116"/>
      <c r="AV42" s="2115" t="s">
        <v>526</v>
      </c>
      <c r="AW42" s="2116"/>
      <c r="AX42" s="2115" t="s">
        <v>512</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406" t="s">
        <v>476</v>
      </c>
      <c r="W44" s="1406" t="s">
        <v>477</v>
      </c>
      <c r="X44" s="1406" t="s">
        <v>476</v>
      </c>
      <c r="Y44" s="1406" t="s">
        <v>477</v>
      </c>
      <c r="Z44" s="1416"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6" t="s">
        <v>476</v>
      </c>
      <c r="AU44" s="1406" t="s">
        <v>477</v>
      </c>
      <c r="AV44" s="1406" t="s">
        <v>476</v>
      </c>
      <c r="AW44" s="1406" t="s">
        <v>477</v>
      </c>
      <c r="AX44" s="1416" t="s">
        <v>444</v>
      </c>
      <c r="AY44" s="2149" t="s">
        <v>445</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 customHeight="1">
      <c r="A46" s="1290" t="s">
        <v>274</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274</v>
      </c>
      <c r="B47" s="1290" t="s">
        <v>275</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4"/>
      <c r="F50" s="2184"/>
      <c r="G50" s="2184"/>
      <c r="H50" s="2184"/>
      <c r="I50" s="2185" t="str">
        <f>S49&amp;".1"</f>
        <v>.1</v>
      </c>
      <c r="J50" s="1270"/>
      <c r="K50" s="1270"/>
      <c r="L50" s="1273" t="s">
        <v>401</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 customHeight="1">
      <c r="A52" s="1290" t="s">
        <v>274</v>
      </c>
      <c r="B52" s="1290" t="s">
        <v>275</v>
      </c>
      <c r="C52" s="1290" t="s">
        <v>276</v>
      </c>
      <c r="D52" s="1290" t="s">
        <v>527</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64</v>
      </c>
      <c r="AB52" s="1661"/>
      <c r="AC52" s="1396"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413">
        <v>1</v>
      </c>
      <c r="AS52" s="1419" t="s">
        <v>22</v>
      </c>
      <c r="AT52" s="688"/>
      <c r="AU52" s="1184"/>
      <c r="AV52" s="688"/>
      <c r="AW52" s="1184"/>
      <c r="AX52" s="1661"/>
      <c r="AY52" s="1396" t="s">
        <v>64</v>
      </c>
      <c r="AZ52" s="1661"/>
      <c r="BA52" s="1396" t="s">
        <v>64</v>
      </c>
      <c r="BB52" s="1275"/>
      <c r="BC52" s="2206" t="s">
        <v>499</v>
      </c>
      <c r="BE52" s="437"/>
      <c r="BF52" s="437" t="str">
        <f t="shared" si="3"/>
        <v/>
      </c>
      <c r="BG52" s="437"/>
      <c r="BH52" s="437"/>
      <c r="BI52" s="1082">
        <v>11</v>
      </c>
    </row>
    <row r="53" spans="1:61" ht="11.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 customHeight="1">
      <c r="A54" s="1290" t="s">
        <v>274</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520</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 customHeight="1">
      <c r="A55" s="1290" t="s">
        <v>274</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 customHeight="1">
      <c r="A56" s="1290" t="s">
        <v>274</v>
      </c>
      <c r="B56" s="1290" t="s">
        <v>275</v>
      </c>
      <c r="C56" s="1290" t="s">
        <v>276</v>
      </c>
      <c r="D56" s="1290" t="s">
        <v>527</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 customHeight="1">
      <c r="A57" s="1290" t="s">
        <v>274</v>
      </c>
      <c r="B57" s="1290" t="s">
        <v>275</v>
      </c>
      <c r="C57" s="1290" t="s">
        <v>276</v>
      </c>
      <c r="D57" s="1290" t="s">
        <v>527</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4"/>
      <c r="F61" s="2183"/>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14.65"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14</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5" sqref="H15"/>
    </sheetView>
  </sheetViews>
  <sheetFormatPr defaultColWidth="9.09765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69921875" style="1562" hidden="1" customWidth="1"/>
    <col min="7" max="7" width="46.69921875" style="1562" customWidth="1"/>
    <col min="8" max="8" width="42" style="1562" customWidth="1"/>
    <col min="9" max="9" width="14" style="1562" customWidth="1"/>
    <col min="10" max="10" width="3" style="1551" customWidth="1"/>
    <col min="11" max="13" width="9.09765625" style="1551" hidden="1"/>
    <col min="14" max="14" width="25.69921875" style="1551" hidden="1" customWidth="1"/>
    <col min="15" max="15" width="14.3984375" style="1551" hidden="1" customWidth="1"/>
    <col min="16" max="19" width="9.09765625" style="162" hidden="1"/>
    <col min="20" max="27" width="9.09765625" style="1562" hidden="1"/>
    <col min="28" max="28" width="8" style="1562" customWidth="1"/>
    <col min="29" max="29" width="9.09765625" style="1562" hidden="1"/>
  </cols>
  <sheetData>
    <row r="1" spans="1:29" s="1569"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25" customHeight="1">
      <c r="A4" s="693"/>
      <c r="B4" s="354"/>
      <c r="C4" s="693"/>
      <c r="D4" s="101"/>
      <c r="E4" s="2041" t="str">
        <f>NameTemplatesInListMO</f>
        <v>Перечень муниципальных районов и муниципальных образований (территорий оказания услуг)</v>
      </c>
      <c r="F4" s="2041"/>
      <c r="G4" s="2041"/>
      <c r="H4" s="2041"/>
      <c r="I4" s="2041"/>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7" t="s">
        <v>84</v>
      </c>
      <c r="F8" s="2042"/>
      <c r="G8" s="2036"/>
      <c r="H8" s="2043" t="s">
        <v>85</v>
      </c>
      <c r="I8" s="2043"/>
      <c r="J8" s="92"/>
      <c r="K8" s="92"/>
      <c r="L8" s="92"/>
      <c r="M8" s="92"/>
      <c r="N8" s="163"/>
      <c r="O8" s="92"/>
      <c r="P8" s="162"/>
      <c r="Q8" s="162"/>
      <c r="R8" s="162"/>
      <c r="S8" s="162"/>
      <c r="AC8" s="55">
        <v>14</v>
      </c>
    </row>
    <row r="9" spans="1:29" s="1746"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6" customFormat="1" ht="1"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6" customFormat="1" ht="15" customHeight="1">
      <c r="A12" s="2040">
        <v>1</v>
      </c>
      <c r="B12" s="354"/>
      <c r="C12" s="693"/>
      <c r="D12" s="713"/>
      <c r="E12" s="156">
        <f>A12</f>
        <v>1</v>
      </c>
      <c r="F12" s="733" t="s">
        <v>96</v>
      </c>
      <c r="G12" s="477" t="s">
        <v>97</v>
      </c>
      <c r="H12" s="723"/>
      <c r="I12" s="723"/>
      <c r="J12" s="720"/>
      <c r="K12" s="437"/>
      <c r="L12" s="437"/>
      <c r="M12" s="437"/>
      <c r="N12" s="163"/>
      <c r="O12" s="437"/>
      <c r="P12" s="162"/>
      <c r="Q12" s="162"/>
      <c r="R12" s="162"/>
      <c r="S12" s="162"/>
      <c r="AC12" s="444">
        <v>14</v>
      </c>
    </row>
    <row r="13" spans="1:29" s="1776" customFormat="1" ht="15.75" customHeight="1">
      <c r="A13" s="2040"/>
      <c r="B13" s="354">
        <v>1</v>
      </c>
      <c r="C13" s="354"/>
      <c r="D13" s="731"/>
      <c r="E13" s="712" t="str">
        <f>A12&amp;"."&amp;B13</f>
        <v>1.1</v>
      </c>
      <c r="F13" s="726" t="s">
        <v>98</v>
      </c>
      <c r="G13" s="724" t="s">
        <v>97</v>
      </c>
      <c r="H13" s="724" t="s">
        <v>97</v>
      </c>
      <c r="I13" s="722" t="s">
        <v>99</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6" customFormat="1" ht="15.75" customHeight="1">
      <c r="A14" s="2040"/>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6" customFormat="1" ht="22"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C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396</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483</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688"/>
      <c r="AC7" s="2188"/>
      <c r="AD7" s="2065" t="s">
        <v>64</v>
      </c>
      <c r="AE7" s="2188"/>
      <c r="AF7" s="2065" t="s">
        <v>64</v>
      </c>
      <c r="AG7" s="688"/>
      <c r="AH7" s="688"/>
      <c r="AI7" s="688"/>
      <c r="AJ7" s="688"/>
      <c r="AK7" s="688"/>
      <c r="AL7" s="688"/>
      <c r="AM7" s="688"/>
      <c r="AN7" s="2188"/>
      <c r="AO7" s="2065" t="s">
        <v>64</v>
      </c>
      <c r="AP7" s="2190"/>
      <c r="AQ7" s="2065" t="s">
        <v>64</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1"/>
      <c r="AO15" s="2180" t="s">
        <v>64</v>
      </c>
      <c r="AP15" s="2181"/>
      <c r="AQ15" s="2180" t="s">
        <v>64</v>
      </c>
      <c r="AY15" s="1082">
        <v>0</v>
      </c>
    </row>
    <row r="16" spans="1:51" ht="14.25" hidden="1" customHeight="1">
      <c r="AG16" s="1287"/>
      <c r="AH16" s="1287"/>
      <c r="AI16" s="1287"/>
      <c r="AJ16" s="1287"/>
      <c r="AK16" s="1287"/>
      <c r="AL16" s="1287"/>
      <c r="AM16" s="1287"/>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2">
        <v>14</v>
      </c>
    </row>
    <row r="37" spans="1:51" ht="14.65" customHeight="1">
      <c r="Q37" s="313"/>
      <c r="R37" s="313"/>
      <c r="S37" s="2196" t="s">
        <v>86</v>
      </c>
      <c r="T37" s="2144" t="s">
        <v>426</v>
      </c>
      <c r="U37" s="238"/>
      <c r="V37" s="2197" t="s">
        <v>427</v>
      </c>
      <c r="W37" s="2213"/>
      <c r="X37" s="2213"/>
      <c r="Y37" s="2213"/>
      <c r="Z37" s="2213"/>
      <c r="AA37" s="2213"/>
      <c r="AB37" s="2213"/>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2">
        <v>14</v>
      </c>
    </row>
    <row r="38" spans="1:51" ht="20" customHeight="1">
      <c r="Q38" s="313"/>
      <c r="R38" s="313"/>
      <c r="S38" s="2196"/>
      <c r="T38" s="2144"/>
      <c r="U38" s="961"/>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Y38" s="1082">
        <v>19</v>
      </c>
    </row>
    <row r="39" spans="1:51" s="1562" customFormat="1" ht="20" customHeight="1">
      <c r="A39" s="1293"/>
      <c r="B39" s="1293"/>
      <c r="C39" s="1293"/>
      <c r="D39" s="1293"/>
      <c r="E39" s="1293"/>
      <c r="F39" s="1293"/>
      <c r="G39" s="1293"/>
      <c r="H39" s="1293"/>
      <c r="I39" s="1293"/>
      <c r="J39" s="1293"/>
      <c r="K39" s="1293"/>
      <c r="L39" s="1874"/>
      <c r="M39" s="1289"/>
      <c r="N39" s="1289"/>
      <c r="O39" s="1289"/>
      <c r="P39" s="1888"/>
      <c r="Q39" s="313"/>
      <c r="R39" s="313"/>
      <c r="S39" s="2196"/>
      <c r="T39" s="2144"/>
      <c r="U39" s="961"/>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T39" s="1563"/>
      <c r="AU39" s="1563"/>
      <c r="AV39" s="1563"/>
      <c r="AW39" s="1563"/>
      <c r="AX39" s="1563"/>
      <c r="AY39" s="1558">
        <v>19</v>
      </c>
    </row>
    <row r="40" spans="1:51" ht="62"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4"/>
      <c r="U40" s="239"/>
      <c r="V40" s="2055"/>
      <c r="W40" s="2267"/>
      <c r="X40" s="1906" t="s">
        <v>536</v>
      </c>
      <c r="Y40" s="1906" t="s">
        <v>537</v>
      </c>
      <c r="Z40" s="2267"/>
      <c r="AA40" s="1906" t="s">
        <v>538</v>
      </c>
      <c r="AB40" s="1906" t="s">
        <v>539</v>
      </c>
      <c r="AC40" s="1416" t="s">
        <v>444</v>
      </c>
      <c r="AD40" s="2149" t="s">
        <v>445</v>
      </c>
      <c r="AE40" s="2163"/>
      <c r="AF40" s="2202"/>
      <c r="AG40" s="2055"/>
      <c r="AH40" s="2267"/>
      <c r="AI40" s="1906" t="s">
        <v>536</v>
      </c>
      <c r="AJ40" s="1906" t="s">
        <v>537</v>
      </c>
      <c r="AK40" s="2267"/>
      <c r="AL40" s="1906" t="s">
        <v>538</v>
      </c>
      <c r="AM40" s="1906" t="s">
        <v>539</v>
      </c>
      <c r="AN40" s="1416" t="s">
        <v>444</v>
      </c>
      <c r="AO40" s="2149" t="s">
        <v>445</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194">
        <f ca="1">OFFSET(AD41,0,-1)+1</f>
        <v>2</v>
      </c>
      <c r="AE41" s="2194"/>
      <c r="AF41" s="1409">
        <f ca="1">OFFSET(AF41,0,-2)+1</f>
        <v>3</v>
      </c>
      <c r="AG41" s="1409">
        <f ca="1">OFFSET(AG41,0,-1)+1</f>
        <v>4</v>
      </c>
      <c r="AH41" s="1879"/>
      <c r="AI41" s="1879"/>
      <c r="AJ41" s="1879"/>
      <c r="AK41" s="1879"/>
      <c r="AL41" s="1879"/>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4"/>
      <c r="F45" s="2184"/>
      <c r="G45" s="2184"/>
      <c r="H45" s="2184"/>
      <c r="I45" s="2185" t="str">
        <f>S44&amp;".1"</f>
        <v>...1</v>
      </c>
      <c r="J45" s="1290"/>
      <c r="K45" s="1290"/>
      <c r="L45" s="1291"/>
      <c r="P45" s="2187">
        <v>1</v>
      </c>
      <c r="Q45" s="1408"/>
      <c r="R45" s="293"/>
      <c r="S45" s="1420"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4"/>
      <c r="F46" s="2184"/>
      <c r="G46" s="2184"/>
      <c r="H46" s="2184"/>
      <c r="I46" s="2186"/>
      <c r="J46" s="2185" t="str">
        <f>I45&amp;".1"</f>
        <v>...1.1</v>
      </c>
      <c r="K46" s="1290"/>
      <c r="L46" s="1291" t="s">
        <v>404</v>
      </c>
      <c r="P46" s="2187"/>
      <c r="Q46" s="2187">
        <v>1</v>
      </c>
      <c r="R46" s="294"/>
      <c r="S46" s="1420"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4"/>
      <c r="F47" s="2184"/>
      <c r="G47" s="2184"/>
      <c r="H47" s="2184"/>
      <c r="I47" s="2186"/>
      <c r="J47" s="2186"/>
      <c r="K47" s="2185" t="str">
        <f>J46&amp;".1"</f>
        <v>...1.1.1</v>
      </c>
      <c r="L47" s="1291"/>
      <c r="P47" s="2187"/>
      <c r="Q47" s="2187"/>
      <c r="R47" s="294">
        <v>1</v>
      </c>
      <c r="S47" s="1420" t="str">
        <f>$K47</f>
        <v>...1.1.1</v>
      </c>
      <c r="T47" s="1364"/>
      <c r="U47" s="237"/>
      <c r="V47" s="688"/>
      <c r="W47" s="688"/>
      <c r="X47" s="688"/>
      <c r="Y47" s="688"/>
      <c r="Z47" s="688"/>
      <c r="AA47" s="688"/>
      <c r="AB47" s="688"/>
      <c r="AC47" s="2181"/>
      <c r="AD47" s="2180" t="s">
        <v>64</v>
      </c>
      <c r="AE47" s="2181"/>
      <c r="AF47" s="2180" t="s">
        <v>64</v>
      </c>
      <c r="AG47" s="688"/>
      <c r="AH47" s="688"/>
      <c r="AI47" s="688"/>
      <c r="AJ47" s="688"/>
      <c r="AK47" s="688"/>
      <c r="AL47" s="688"/>
      <c r="AM47" s="688"/>
      <c r="AN47" s="2188"/>
      <c r="AO47" s="2065" t="s">
        <v>64</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4"/>
      <c r="F48" s="2184"/>
      <c r="G48" s="2184"/>
      <c r="H48" s="2184"/>
      <c r="I48" s="2186"/>
      <c r="J48" s="2186"/>
      <c r="K48" s="2185"/>
      <c r="L48" s="1291"/>
      <c r="P48" s="2187"/>
      <c r="Q48" s="2187"/>
      <c r="R48" s="294"/>
      <c r="S48" s="1417"/>
      <c r="T48" s="237"/>
      <c r="U48" s="237"/>
      <c r="V48" s="1287"/>
      <c r="W48" s="1287"/>
      <c r="X48" s="1287"/>
      <c r="Y48" s="1287"/>
      <c r="Z48" s="1287"/>
      <c r="AA48" s="1287"/>
      <c r="AB48" s="1287"/>
      <c r="AC48" s="2180"/>
      <c r="AD48" s="2180"/>
      <c r="AE48" s="2180"/>
      <c r="AF48" s="2180"/>
      <c r="AG48" s="262"/>
      <c r="AH48" s="262"/>
      <c r="AI48" s="262"/>
      <c r="AJ48" s="262"/>
      <c r="AK48" s="262"/>
      <c r="AL48" s="262"/>
      <c r="AM48" s="262"/>
      <c r="AN48" s="2189"/>
      <c r="AO48" s="2065"/>
      <c r="AP48" s="2191"/>
      <c r="AQ48" s="2065"/>
      <c r="AR48" s="1366"/>
      <c r="AS48" s="2257"/>
      <c r="AU48" s="437"/>
      <c r="AV48" s="437" t="str">
        <f t="shared" si="1"/>
        <v/>
      </c>
      <c r="AW48" s="437"/>
      <c r="AX48" s="437"/>
      <c r="AY48" s="1082">
        <v>0</v>
      </c>
    </row>
    <row r="49" spans="1:51" ht="21" customHeight="1">
      <c r="A49" s="1290" t="s">
        <v>249</v>
      </c>
      <c r="B49" s="1290" t="s">
        <v>250</v>
      </c>
      <c r="C49" s="1290" t="s">
        <v>251</v>
      </c>
      <c r="D49" s="1290" t="s">
        <v>540</v>
      </c>
      <c r="E49" s="2184"/>
      <c r="F49" s="2184"/>
      <c r="G49" s="2184"/>
      <c r="H49" s="2184"/>
      <c r="I49" s="2186"/>
      <c r="J49" s="2185"/>
      <c r="K49" s="1290"/>
      <c r="L49" s="1291"/>
      <c r="P49" s="2187"/>
      <c r="Q49" s="2187"/>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2" customHeight="1">
      <c r="A50" s="1290" t="s">
        <v>249</v>
      </c>
      <c r="B50" s="1290" t="s">
        <v>250</v>
      </c>
      <c r="C50" s="1290" t="s">
        <v>251</v>
      </c>
      <c r="D50" s="1290" t="s">
        <v>540</v>
      </c>
      <c r="E50" s="2184"/>
      <c r="F50" s="2184"/>
      <c r="G50" s="2184"/>
      <c r="H50" s="2184"/>
      <c r="I50" s="2185"/>
      <c r="J50" s="1290"/>
      <c r="K50" s="1290"/>
      <c r="L50" s="1291"/>
      <c r="P50" s="2187"/>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249</v>
      </c>
      <c r="B51" s="1290" t="s">
        <v>250</v>
      </c>
      <c r="C51" s="1290" t="s">
        <v>251</v>
      </c>
      <c r="D51" s="1290" t="s">
        <v>540</v>
      </c>
      <c r="E51" s="2184"/>
      <c r="F51" s="2184"/>
      <c r="G51" s="2184"/>
      <c r="H51" s="2183"/>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4"/>
      <c r="F52" s="2183"/>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3"/>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65" customHeight="1">
      <c r="O57" s="474"/>
      <c r="AY57" s="1082">
        <v>14</v>
      </c>
    </row>
    <row r="58" spans="1:51" ht="14.65"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1" customWidth="1"/>
    <col min="19" max="19" width="12" style="2003"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B1" s="264"/>
      <c r="AC1" s="264"/>
      <c r="AM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396</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483</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1184"/>
      <c r="AC7" s="2188"/>
      <c r="AD7" s="2065" t="s">
        <v>64</v>
      </c>
      <c r="AE7" s="2188"/>
      <c r="AF7" s="2065" t="s">
        <v>64</v>
      </c>
      <c r="AG7" s="688"/>
      <c r="AH7" s="688"/>
      <c r="AI7" s="688"/>
      <c r="AJ7" s="688"/>
      <c r="AK7" s="688"/>
      <c r="AL7" s="688"/>
      <c r="AM7" s="1184"/>
      <c r="AN7" s="2188"/>
      <c r="AO7" s="2065" t="s">
        <v>64</v>
      </c>
      <c r="AP7" s="2190"/>
      <c r="AQ7" s="2065" t="s">
        <v>64</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1"/>
      <c r="AO15" s="2180" t="s">
        <v>64</v>
      </c>
      <c r="AP15" s="2181"/>
      <c r="AQ15" s="2180" t="s">
        <v>64</v>
      </c>
      <c r="AY15" s="1082">
        <v>0</v>
      </c>
    </row>
    <row r="16" spans="1:51" ht="14.25" hidden="1" customHeight="1">
      <c r="AG16" s="1287"/>
      <c r="AH16" s="1287"/>
      <c r="AI16" s="1287"/>
      <c r="AJ16" s="1287"/>
      <c r="AK16" s="1287"/>
      <c r="AL16" s="1287"/>
      <c r="AM16" s="265" t="str">
        <f>AN15&amp;"-"&amp;AP15</f>
        <v>-</v>
      </c>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41</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42</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65"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2">
        <v>14</v>
      </c>
    </row>
    <row r="37" spans="1:51" ht="14.65" customHeight="1">
      <c r="Q37" s="313"/>
      <c r="R37" s="313"/>
      <c r="S37" s="2196" t="s">
        <v>86</v>
      </c>
      <c r="T37" s="2144" t="s">
        <v>426</v>
      </c>
      <c r="U37" s="238"/>
      <c r="V37" s="2197" t="s">
        <v>427</v>
      </c>
      <c r="W37" s="2198"/>
      <c r="X37" s="2198"/>
      <c r="Y37" s="2198"/>
      <c r="Z37" s="2198"/>
      <c r="AA37" s="2198"/>
      <c r="AB37" s="2198"/>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2">
        <v>14</v>
      </c>
    </row>
    <row r="38" spans="1:51" s="1562" customFormat="1" ht="20" customHeight="1">
      <c r="A38" s="1293"/>
      <c r="B38" s="1293"/>
      <c r="C38" s="1293"/>
      <c r="D38" s="1293"/>
      <c r="E38" s="1293"/>
      <c r="F38" s="1293"/>
      <c r="G38" s="1293"/>
      <c r="H38" s="1293"/>
      <c r="I38" s="1293"/>
      <c r="J38" s="1293"/>
      <c r="K38" s="1293"/>
      <c r="L38" s="1903"/>
      <c r="M38" s="1289"/>
      <c r="N38" s="1289"/>
      <c r="O38" s="1289"/>
      <c r="P38" s="1904"/>
      <c r="Q38" s="313"/>
      <c r="R38" s="313"/>
      <c r="S38" s="2196"/>
      <c r="T38" s="2144"/>
      <c r="U38" s="961"/>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T38" s="1563"/>
      <c r="AU38" s="1563"/>
      <c r="AV38" s="1563"/>
      <c r="AW38" s="1563"/>
      <c r="AX38" s="1563"/>
      <c r="AY38" s="1558">
        <v>19</v>
      </c>
    </row>
    <row r="39" spans="1:51" ht="20" customHeight="1">
      <c r="Q39" s="313"/>
      <c r="R39" s="313"/>
      <c r="S39" s="2196"/>
      <c r="T39" s="2144"/>
      <c r="U39" s="961"/>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Y39" s="1082">
        <v>19</v>
      </c>
    </row>
    <row r="40" spans="1:51" ht="62"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4"/>
      <c r="U40" s="239"/>
      <c r="V40" s="2055"/>
      <c r="W40" s="2267"/>
      <c r="X40" s="1906" t="s">
        <v>536</v>
      </c>
      <c r="Y40" s="1906" t="s">
        <v>537</v>
      </c>
      <c r="Z40" s="2267"/>
      <c r="AA40" s="1906" t="s">
        <v>538</v>
      </c>
      <c r="AB40" s="1906" t="s">
        <v>539</v>
      </c>
      <c r="AC40" s="1416" t="s">
        <v>444</v>
      </c>
      <c r="AD40" s="2149" t="s">
        <v>445</v>
      </c>
      <c r="AE40" s="2163"/>
      <c r="AF40" s="2202"/>
      <c r="AG40" s="2055"/>
      <c r="AH40" s="2267"/>
      <c r="AI40" s="1906" t="s">
        <v>536</v>
      </c>
      <c r="AJ40" s="1906" t="s">
        <v>537</v>
      </c>
      <c r="AK40" s="2267"/>
      <c r="AL40" s="1906" t="s">
        <v>538</v>
      </c>
      <c r="AM40" s="1906" t="s">
        <v>539</v>
      </c>
      <c r="AN40" s="1416" t="s">
        <v>444</v>
      </c>
      <c r="AO40" s="2149" t="s">
        <v>445</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902"/>
      <c r="X41" s="1902"/>
      <c r="Y41" s="1902"/>
      <c r="Z41" s="1902"/>
      <c r="AA41" s="1902"/>
      <c r="AB41" s="1409">
        <f ca="1">OFFSET(AB41,0,-1)+1</f>
        <v>1</v>
      </c>
      <c r="AC41" s="1409">
        <f ca="1">OFFSET(AC41,0,-1)+1</f>
        <v>2</v>
      </c>
      <c r="AD41" s="2194">
        <f ca="1">OFFSET(AD41,0,-1)+1</f>
        <v>3</v>
      </c>
      <c r="AE41" s="2194"/>
      <c r="AF41" s="1409">
        <f ca="1">OFFSET(AF41,0,-2)+1</f>
        <v>4</v>
      </c>
      <c r="AG41" s="1409">
        <f ca="1">OFFSET(AG41,0,-1)+1</f>
        <v>5</v>
      </c>
      <c r="AH41" s="1902"/>
      <c r="AI41" s="1902"/>
      <c r="AJ41" s="1902"/>
      <c r="AK41" s="1902"/>
      <c r="AL41" s="1902"/>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4"/>
      <c r="F45" s="2184"/>
      <c r="G45" s="2184"/>
      <c r="H45" s="2184"/>
      <c r="I45" s="2185" t="str">
        <f>S44&amp;".1"</f>
        <v>...1</v>
      </c>
      <c r="J45" s="1290"/>
      <c r="K45" s="1290"/>
      <c r="L45" s="1291"/>
      <c r="P45" s="2187">
        <v>1</v>
      </c>
      <c r="Q45" s="1408"/>
      <c r="R45" s="293"/>
      <c r="S45" s="1420"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4"/>
      <c r="F46" s="2184"/>
      <c r="G46" s="2184"/>
      <c r="H46" s="2184"/>
      <c r="I46" s="2186"/>
      <c r="J46" s="2185" t="str">
        <f>I45&amp;".1"</f>
        <v>...1.1</v>
      </c>
      <c r="K46" s="1290"/>
      <c r="L46" s="1291" t="s">
        <v>404</v>
      </c>
      <c r="P46" s="2187"/>
      <c r="Q46" s="2187">
        <v>1</v>
      </c>
      <c r="R46" s="294"/>
      <c r="S46" s="1420"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4"/>
      <c r="F47" s="2184"/>
      <c r="G47" s="2184"/>
      <c r="H47" s="2184"/>
      <c r="I47" s="2186"/>
      <c r="J47" s="2186"/>
      <c r="K47" s="2185" t="str">
        <f>J46&amp;".1"</f>
        <v>...1.1.1</v>
      </c>
      <c r="L47" s="1291"/>
      <c r="P47" s="2187"/>
      <c r="Q47" s="2187"/>
      <c r="R47" s="294">
        <v>1</v>
      </c>
      <c r="S47" s="1420" t="str">
        <f>$K47</f>
        <v>...1.1.1</v>
      </c>
      <c r="T47" s="1364"/>
      <c r="U47" s="237"/>
      <c r="V47" s="1287"/>
      <c r="W47" s="1287"/>
      <c r="X47" s="1287"/>
      <c r="Y47" s="1287"/>
      <c r="Z47" s="1287"/>
      <c r="AA47" s="1287"/>
      <c r="AB47" s="1288"/>
      <c r="AC47" s="2181"/>
      <c r="AD47" s="2180" t="s">
        <v>64</v>
      </c>
      <c r="AE47" s="2181"/>
      <c r="AF47" s="2180" t="s">
        <v>64</v>
      </c>
      <c r="AG47" s="688"/>
      <c r="AH47" s="688"/>
      <c r="AI47" s="688"/>
      <c r="AJ47" s="688"/>
      <c r="AK47" s="688"/>
      <c r="AL47" s="688"/>
      <c r="AM47" s="1184"/>
      <c r="AN47" s="2188"/>
      <c r="AO47" s="2065" t="s">
        <v>64</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4"/>
      <c r="F48" s="2184"/>
      <c r="G48" s="2184"/>
      <c r="H48" s="2184"/>
      <c r="I48" s="2186"/>
      <c r="J48" s="2186"/>
      <c r="K48" s="2185"/>
      <c r="L48" s="1291"/>
      <c r="P48" s="2187"/>
      <c r="Q48" s="2187"/>
      <c r="R48" s="294"/>
      <c r="S48" s="1417"/>
      <c r="T48" s="237"/>
      <c r="U48" s="237"/>
      <c r="V48" s="1287"/>
      <c r="W48" s="1287"/>
      <c r="X48" s="1287"/>
      <c r="Y48" s="1287"/>
      <c r="Z48" s="1287"/>
      <c r="AA48" s="1287"/>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6"/>
      <c r="AS48" s="2257"/>
      <c r="AU48" s="437"/>
      <c r="AV48" s="437" t="str">
        <f t="shared" si="1"/>
        <v/>
      </c>
      <c r="AW48" s="437"/>
      <c r="AX48" s="437"/>
      <c r="AY48" s="1082">
        <v>0</v>
      </c>
    </row>
    <row r="49" spans="1:51" ht="21" customHeight="1">
      <c r="A49" s="1290" t="s">
        <v>254</v>
      </c>
      <c r="B49" s="1290" t="s">
        <v>255</v>
      </c>
      <c r="C49" s="1290" t="s">
        <v>256</v>
      </c>
      <c r="D49" s="1290" t="s">
        <v>541</v>
      </c>
      <c r="E49" s="2184"/>
      <c r="F49" s="2184"/>
      <c r="G49" s="2184"/>
      <c r="H49" s="2184"/>
      <c r="I49" s="2186"/>
      <c r="J49" s="2185"/>
      <c r="K49" s="1290"/>
      <c r="L49" s="1291"/>
      <c r="P49" s="2187"/>
      <c r="Q49" s="2187"/>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2" customHeight="1">
      <c r="A50" s="1290" t="s">
        <v>254</v>
      </c>
      <c r="B50" s="1290" t="s">
        <v>255</v>
      </c>
      <c r="C50" s="1290" t="s">
        <v>256</v>
      </c>
      <c r="D50" s="1290" t="s">
        <v>541</v>
      </c>
      <c r="E50" s="2184"/>
      <c r="F50" s="2184"/>
      <c r="G50" s="2184"/>
      <c r="H50" s="2184"/>
      <c r="I50" s="2185"/>
      <c r="J50" s="1290"/>
      <c r="K50" s="1290"/>
      <c r="L50" s="1291"/>
      <c r="P50" s="2187"/>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254</v>
      </c>
      <c r="B51" s="1290" t="s">
        <v>255</v>
      </c>
      <c r="C51" s="1290" t="s">
        <v>256</v>
      </c>
      <c r="D51" s="1290" t="s">
        <v>541</v>
      </c>
      <c r="E51" s="2184"/>
      <c r="F51" s="2184"/>
      <c r="G51" s="2184"/>
      <c r="H51" s="2183"/>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4"/>
      <c r="F52" s="2183"/>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3"/>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65" customHeight="1">
      <c r="O57" s="474"/>
      <c r="AY57" s="1082">
        <v>14</v>
      </c>
    </row>
    <row r="58" spans="1:51" ht="14.65"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3"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528</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64</v>
      </c>
      <c r="AB8" s="1661"/>
      <c r="AC8" s="1396" t="s">
        <v>64</v>
      </c>
      <c r="AD8" s="2127" t="s">
        <v>64</v>
      </c>
      <c r="AE8" s="2236"/>
      <c r="AF8" s="2140">
        <v>1</v>
      </c>
      <c r="AG8" s="2259"/>
      <c r="AH8" s="2065" t="s">
        <v>64</v>
      </c>
      <c r="AI8" s="2236"/>
      <c r="AJ8" s="2140">
        <v>1</v>
      </c>
      <c r="AK8" s="2250" t="s">
        <v>22</v>
      </c>
      <c r="AL8" s="2065" t="s">
        <v>64</v>
      </c>
      <c r="AM8" s="2115"/>
      <c r="AN8" s="2140">
        <v>1</v>
      </c>
      <c r="AO8" s="2263"/>
      <c r="AP8" s="2264" t="s">
        <v>64</v>
      </c>
      <c r="AQ8" s="248"/>
      <c r="AR8" s="1413">
        <v>1</v>
      </c>
      <c r="AS8" s="1419" t="s">
        <v>22</v>
      </c>
      <c r="AT8" s="688"/>
      <c r="AU8" s="1184"/>
      <c r="AV8" s="688"/>
      <c r="AW8" s="1184"/>
      <c r="AX8" s="1661"/>
      <c r="AY8" s="1396" t="s">
        <v>64</v>
      </c>
      <c r="AZ8" s="1661"/>
      <c r="BA8" s="1396" t="s">
        <v>64</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501</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41</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42</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65"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65" customHeight="1">
      <c r="Q41" s="228"/>
      <c r="R41" s="313"/>
      <c r="S41" s="2196" t="s">
        <v>86</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65"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2">
        <v>34</v>
      </c>
    </row>
    <row r="43" spans="1:61" ht="14.65"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406" t="s">
        <v>476</v>
      </c>
      <c r="W44" s="1406" t="s">
        <v>477</v>
      </c>
      <c r="X44" s="1406" t="s">
        <v>476</v>
      </c>
      <c r="Y44" s="1406" t="s">
        <v>477</v>
      </c>
      <c r="Z44" s="1416"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6" t="s">
        <v>476</v>
      </c>
      <c r="AU44" s="1406" t="s">
        <v>477</v>
      </c>
      <c r="AV44" s="1406" t="s">
        <v>476</v>
      </c>
      <c r="AW44" s="1406" t="s">
        <v>477</v>
      </c>
      <c r="AX44" s="1416" t="s">
        <v>444</v>
      </c>
      <c r="AY44" s="2149" t="s">
        <v>445</v>
      </c>
      <c r="AZ44" s="2163"/>
      <c r="BA44" s="2202"/>
      <c r="BB44" s="2205"/>
      <c r="BC44" s="205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 customHeight="1">
      <c r="A46" s="1290" t="s">
        <v>259</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259</v>
      </c>
      <c r="B47" s="1290" t="s">
        <v>260</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4"/>
      <c r="F50" s="2184"/>
      <c r="G50" s="2184"/>
      <c r="H50" s="2184"/>
      <c r="I50" s="2185" t="str">
        <f>S49&amp;".1"</f>
        <v>.1</v>
      </c>
      <c r="J50" s="1270"/>
      <c r="K50" s="1270"/>
      <c r="L50" s="1273" t="s">
        <v>401</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 customHeight="1">
      <c r="A52" s="1290" t="s">
        <v>259</v>
      </c>
      <c r="B52" s="1290" t="s">
        <v>260</v>
      </c>
      <c r="C52" s="1290" t="s">
        <v>261</v>
      </c>
      <c r="D52" s="1290" t="s">
        <v>542</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64</v>
      </c>
      <c r="AB52" s="1661"/>
      <c r="AC52" s="1396"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413">
        <v>1</v>
      </c>
      <c r="AS52" s="1419" t="s">
        <v>22</v>
      </c>
      <c r="AT52" s="688"/>
      <c r="AU52" s="1184"/>
      <c r="AV52" s="688"/>
      <c r="AW52" s="1184"/>
      <c r="AX52" s="1661"/>
      <c r="AY52" s="1396" t="s">
        <v>64</v>
      </c>
      <c r="AZ52" s="1661"/>
      <c r="BA52" s="1396" t="s">
        <v>64</v>
      </c>
      <c r="BB52" s="1275"/>
      <c r="BC52" s="2206" t="s">
        <v>499</v>
      </c>
      <c r="BE52" s="437"/>
      <c r="BF52" s="437" t="str">
        <f t="shared" si="3"/>
        <v/>
      </c>
      <c r="BG52" s="437"/>
      <c r="BH52" s="437"/>
      <c r="BI52" s="1082">
        <v>11</v>
      </c>
    </row>
    <row r="53" spans="1:61" ht="11.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 customHeight="1">
      <c r="A54" s="1290" t="s">
        <v>259</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501</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 customHeight="1">
      <c r="A55" s="1290" t="s">
        <v>259</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 customHeight="1">
      <c r="A56" s="1290" t="s">
        <v>259</v>
      </c>
      <c r="B56" s="1290" t="s">
        <v>260</v>
      </c>
      <c r="C56" s="1290" t="s">
        <v>261</v>
      </c>
      <c r="D56" s="1290" t="s">
        <v>542</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 customHeight="1">
      <c r="A57" s="1290" t="s">
        <v>259</v>
      </c>
      <c r="B57" s="1290" t="s">
        <v>260</v>
      </c>
      <c r="C57" s="1290" t="s">
        <v>261</v>
      </c>
      <c r="D57" s="1290" t="s">
        <v>542</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4"/>
      <c r="F61" s="2183"/>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699218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ht="22.5" hidden="1" customHeight="1">
      <c r="AF1" s="1558" t="s">
        <v>14</v>
      </c>
    </row>
    <row r="2" spans="1:32" ht="23.25" hidden="1" customHeight="1">
      <c r="B2" s="2040"/>
      <c r="C2" s="1094" t="s">
        <v>543</v>
      </c>
      <c r="D2" s="1565"/>
      <c r="E2" s="483">
        <f>B2</f>
        <v>0</v>
      </c>
      <c r="F2" s="484"/>
      <c r="G2" s="1573" t="s">
        <v>544</v>
      </c>
      <c r="H2" s="1573" t="s">
        <v>544</v>
      </c>
      <c r="I2" s="1573" t="s">
        <v>544</v>
      </c>
      <c r="J2" s="226" t="s">
        <v>545</v>
      </c>
      <c r="K2" s="480"/>
      <c r="AF2" s="1558">
        <v>0</v>
      </c>
    </row>
    <row r="3" spans="1:32" s="1569" customFormat="1" ht="0.75" hidden="1" customHeight="1">
      <c r="B3" s="2040"/>
      <c r="C3" s="1094"/>
      <c r="D3" s="485"/>
      <c r="E3" s="486"/>
      <c r="F3" s="487" t="s">
        <v>546</v>
      </c>
      <c r="G3" s="488"/>
      <c r="H3" s="488">
        <f>H4*H5+H7</f>
        <v>0</v>
      </c>
      <c r="I3" s="488">
        <f>I4*I5+I6</f>
        <v>0</v>
      </c>
      <c r="J3" s="489"/>
      <c r="AF3" s="1563">
        <v>0</v>
      </c>
    </row>
    <row r="4" spans="1:32" ht="23.25" hidden="1" customHeight="1">
      <c r="B4" s="2040"/>
      <c r="C4" s="1094"/>
      <c r="D4" s="1565"/>
      <c r="E4" s="483" t="str">
        <f>B2&amp;".1"</f>
        <v>.1</v>
      </c>
      <c r="F4" s="490" t="s">
        <v>547</v>
      </c>
      <c r="G4" s="491"/>
      <c r="H4" s="478"/>
      <c r="I4" s="478"/>
      <c r="J4" s="226" t="s">
        <v>548</v>
      </c>
      <c r="K4" s="480"/>
      <c r="AF4" s="1558">
        <v>0</v>
      </c>
    </row>
    <row r="5" spans="1:32" ht="18.75" hidden="1" customHeight="1">
      <c r="B5" s="2040"/>
      <c r="C5" s="1094"/>
      <c r="D5" s="1565"/>
      <c r="E5" s="483" t="str">
        <f>B2&amp;".2"</f>
        <v>.2</v>
      </c>
      <c r="F5" s="490" t="s">
        <v>549</v>
      </c>
      <c r="G5" s="1573" t="s">
        <v>550</v>
      </c>
      <c r="H5" s="478"/>
      <c r="I5" s="478"/>
      <c r="J5" s="226"/>
      <c r="K5" s="480"/>
      <c r="AF5" s="1558">
        <v>0</v>
      </c>
    </row>
    <row r="6" spans="1:32" ht="18.75" hidden="1" customHeight="1">
      <c r="B6" s="2040"/>
      <c r="C6" s="1094"/>
      <c r="D6" s="1565"/>
      <c r="E6" s="483" t="str">
        <f>B2&amp;".3"</f>
        <v>.3</v>
      </c>
      <c r="F6" s="490" t="s">
        <v>551</v>
      </c>
      <c r="G6" s="1573" t="s">
        <v>550</v>
      </c>
      <c r="H6" s="478"/>
      <c r="I6" s="478"/>
      <c r="J6" s="226"/>
      <c r="K6" s="480"/>
      <c r="AF6" s="1558">
        <v>0</v>
      </c>
    </row>
    <row r="7" spans="1:32" ht="18.75" hidden="1" customHeight="1">
      <c r="B7" s="2040"/>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 customHeight="1">
      <c r="AF20" s="1558">
        <v>11</v>
      </c>
    </row>
    <row r="21" spans="1:32" ht="25.2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3"/>
      <c r="AF21" s="1558">
        <v>24</v>
      </c>
    </row>
    <row r="22" spans="1:32" ht="25.25" customHeight="1">
      <c r="E22" s="2136" t="str">
        <f>IF(org=0,"Не определено",org)</f>
        <v>НАО "СВЕЗА Мантурово"</v>
      </c>
      <c r="F22" s="2136"/>
      <c r="G22" s="2136"/>
      <c r="H22" s="2136"/>
      <c r="I22" s="2136"/>
      <c r="AF22" s="1558">
        <v>24</v>
      </c>
    </row>
    <row r="23" spans="1:32" ht="11.5" customHeight="1">
      <c r="E23" s="1062"/>
      <c r="F23" s="1062"/>
      <c r="G23" s="1062"/>
      <c r="H23" s="1062"/>
      <c r="I23" s="1062"/>
      <c r="AF23" s="1558">
        <v>11</v>
      </c>
    </row>
    <row r="24" spans="1:32" s="1569" customFormat="1" ht="1" customHeight="1">
      <c r="A24" s="1094"/>
      <c r="H24" s="819"/>
      <c r="I24" s="819" t="s">
        <v>116</v>
      </c>
      <c r="AF24" s="1563">
        <v>1</v>
      </c>
    </row>
    <row r="25" spans="1:32" ht="11.5" customHeight="1">
      <c r="E25" s="648"/>
      <c r="F25" s="2270" t="s">
        <v>103</v>
      </c>
      <c r="G25" s="2271"/>
      <c r="H25" s="1579" t="str">
        <f>IF(H24="","",INDEX(DIFFERENTIATION_UNMERGE_VD,MATCH(H24,DIFFERENTIATION_ID_DIFF,0)))</f>
        <v/>
      </c>
      <c r="I25" s="1579" t="str">
        <f>IF(I24="","",INDEX(DIFFERENTIATION_UNMERGE_VD,MATCH(I24,DIFFERENTIATION_ID_DIFF,0)))</f>
        <v>Холодное водоснабжение. Техническая вода</v>
      </c>
      <c r="J25" s="2055"/>
      <c r="AF25" s="1558">
        <v>11</v>
      </c>
    </row>
    <row r="26" spans="1:32" ht="11.5" customHeight="1">
      <c r="E26" s="648"/>
      <c r="F26" s="2270" t="s">
        <v>562</v>
      </c>
      <c r="G26" s="2271"/>
      <c r="H26" s="1579" t="str">
        <f>IF(H24="","",INDEX(DIFFERENTIATION_UNMERGE_AREA,MATCH(H24,DIFFERENTIATION_ID_DIFF,0)))</f>
        <v/>
      </c>
      <c r="I26" s="1579" t="str">
        <f>IF(I24="","",INDEX(DIFFERENTIATION_UNMERGE_AREA,MATCH(I24,DIFFERENTIATION_ID_DIFF,0)))</f>
        <v>Мантуровский муниципальный округ</v>
      </c>
      <c r="J26" s="2055"/>
      <c r="AF26" s="1558">
        <v>11</v>
      </c>
    </row>
    <row r="27" spans="1:32" ht="11.5" customHeight="1">
      <c r="E27" s="648"/>
      <c r="F27" s="2270" t="s">
        <v>563</v>
      </c>
      <c r="G27" s="2271"/>
      <c r="H27" s="1579" t="str">
        <f>IF(H24="","",INDEX(DIFFERENTIATION_UNMERGE_SYSTEM,MATCH(H24,DIFFERENTIATION_ID_DIFF,0)))</f>
        <v/>
      </c>
      <c r="I27" s="1579" t="str">
        <f>IF(I24="","",INDEX(DIFFERENTIATION_UNMERGE_SYSTEM,MATCH(I24,DIFFERENTIATION_ID_DIFF,0)))</f>
        <v>НАО СВЕЗА Мантурово</v>
      </c>
      <c r="J27" s="2055"/>
      <c r="AF27" s="1558">
        <v>11</v>
      </c>
    </row>
    <row r="28" spans="1:32" ht="11.5" customHeight="1">
      <c r="E28" s="2272" t="s">
        <v>298</v>
      </c>
      <c r="F28" s="2273"/>
      <c r="G28" s="2273"/>
      <c r="H28" s="1572"/>
      <c r="I28" s="1572"/>
      <c r="J28" s="2055"/>
      <c r="AF28" s="1558">
        <v>11</v>
      </c>
    </row>
    <row r="29" spans="1:32" ht="24" customHeight="1">
      <c r="E29" s="1573" t="s">
        <v>86</v>
      </c>
      <c r="F29" s="1580" t="s">
        <v>300</v>
      </c>
      <c r="G29" s="1580" t="s">
        <v>564</v>
      </c>
      <c r="H29" s="1580" t="s">
        <v>301</v>
      </c>
      <c r="I29" s="1580" t="s">
        <v>301</v>
      </c>
      <c r="J29" s="2055"/>
      <c r="AF29" s="1558">
        <v>23</v>
      </c>
    </row>
    <row r="30" spans="1:32" ht="20" customHeight="1">
      <c r="D30" s="1565"/>
      <c r="E30" s="483">
        <f>FHD_NUM_P_1</f>
        <v>1</v>
      </c>
      <c r="F30" s="1806" t="str">
        <f>FHD_P_1</f>
        <v>Выручка от регулируемых видов деятельности в сфере холодного водоснабжения</v>
      </c>
      <c r="G30" s="1804" t="s">
        <v>550</v>
      </c>
      <c r="H30" s="494"/>
      <c r="I30" s="494"/>
      <c r="J30" s="226" t="str">
        <f>FHD_NOTE_P_1</f>
        <v>Указывается выручка с распределением по видам деятельности.</v>
      </c>
      <c r="K30" s="480"/>
      <c r="AF30" s="1558">
        <v>19</v>
      </c>
    </row>
    <row r="31" spans="1:32" ht="11.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550</v>
      </c>
      <c r="H32" s="494"/>
      <c r="I32" s="494"/>
      <c r="J32" s="226" t="str">
        <f>FHD_NOTE_P_3</f>
        <v/>
      </c>
      <c r="K32" s="1563" t="str">
        <f t="shared" ref="K32:K70" si="0">IF((LEN(E32)-LEN(SUBSTITUTE(E32,".","")))/LEN(".")=1,"p","")</f>
        <v>p</v>
      </c>
      <c r="AF32" s="1558">
        <v>11</v>
      </c>
    </row>
    <row r="33" spans="1:32" ht="11.25" hidden="1" customHeight="1">
      <c r="A33" s="2268"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8"/>
      <c r="B34" s="2269"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8"/>
      <c r="B35" s="2269"/>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8"/>
      <c r="B36" s="2269"/>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8"/>
      <c r="B37" s="2269"/>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8"/>
      <c r="B38" s="2269"/>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8"/>
      <c r="B39" s="2269"/>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8"/>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8"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68"/>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68"/>
      <c r="D43" s="1565"/>
      <c r="E43" s="483" t="str">
        <f>FHD_NUM_P_7</f>
        <v/>
      </c>
      <c r="F43" s="1451" t="str">
        <f>FHD_P_7</f>
        <v/>
      </c>
      <c r="G43" s="1804" t="s">
        <v>550</v>
      </c>
      <c r="H43" s="494"/>
      <c r="I43" s="494"/>
      <c r="J43" s="226" t="str">
        <f>FHD_NOTE_P_7</f>
        <v/>
      </c>
      <c r="K43" s="1563" t="str">
        <f t="shared" si="0"/>
        <v/>
      </c>
      <c r="AF43" s="1558">
        <v>0</v>
      </c>
    </row>
    <row r="44" spans="1:32" ht="11.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 customHeight="1">
      <c r="A53" s="917"/>
      <c r="C53" s="1563"/>
      <c r="D53" s="1565"/>
      <c r="E53" s="483" t="str">
        <f>FHD_NUM_P_17</f>
        <v>2.5.1</v>
      </c>
      <c r="F53" s="1577" t="str">
        <f>FHD_P_17</f>
        <v>Расходы на оплату труда административно-управленческого персонала</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8"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8"/>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20"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20"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20"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20"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8" t="s">
        <v>578</v>
      </c>
      <c r="C82" s="672"/>
      <c r="D82" s="670"/>
      <c r="E82" s="483" t="str">
        <f>FHD_NUM_P_44</f>
        <v>7</v>
      </c>
      <c r="F82" s="1806" t="str">
        <f>FHD_P_44</f>
        <v>Объём поднятой воды</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8"/>
      <c r="C83" s="672"/>
      <c r="D83" s="670"/>
      <c r="E83" s="483" t="str">
        <f>FHD_NUM_P_45</f>
        <v>8</v>
      </c>
      <c r="F83" s="1806" t="str">
        <f>FHD_P_45</f>
        <v>Объём покупной воды</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8"/>
      <c r="C84" s="672"/>
      <c r="D84" s="675"/>
      <c r="E84" s="483" t="str">
        <f>FHD_NUM_P_46</f>
        <v>9</v>
      </c>
      <c r="F84" s="1806" t="str">
        <f>FHD_P_46</f>
        <v>Объём воды, пропущенной через очистные сооружения</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8"/>
      <c r="C85" s="672"/>
      <c r="D85" s="670"/>
      <c r="E85" s="483" t="str">
        <f>FHD_NUM_P_47</f>
        <v>10</v>
      </c>
      <c r="F85" s="1806" t="str">
        <f>FHD_P_47</f>
        <v>Объём отпущенной потребителям воды, в том числе:</v>
      </c>
      <c r="G85" s="1807"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8"/>
      <c r="B86" s="840"/>
      <c r="C86" s="672"/>
      <c r="D86" s="670"/>
      <c r="E86" s="483" t="str">
        <f>FHD_NUM_P_48</f>
        <v>10.1</v>
      </c>
      <c r="F86" s="1806" t="str">
        <f>FHD_P_48</f>
        <v>Объём отпущенной потребителям воды, определенный по приборам учета</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8"/>
      <c r="B87" s="840"/>
      <c r="C87" s="672"/>
      <c r="D87" s="670"/>
      <c r="E87" s="483" t="str">
        <f>FHD_NUM_P_49</f>
        <v>10.2</v>
      </c>
      <c r="F87" s="1806" t="str">
        <f>FHD_P_49</f>
        <v>Объём отпущенной потребителям воды, определенный расчетным способом</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8"/>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8"/>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8"/>
      <c r="B90" s="840"/>
      <c r="C90" s="672"/>
      <c r="D90" s="670"/>
      <c r="E90" s="483" t="str">
        <f>FHD_NUM_P_52</f>
        <v>11</v>
      </c>
      <c r="F90" s="1806" t="str">
        <f>FHD_P_52</f>
        <v>Потери воды в сетях</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8"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8"/>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8"/>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8"/>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8"/>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8" t="s">
        <v>582</v>
      </c>
      <c r="D96" s="1565"/>
      <c r="E96" s="483" t="str">
        <f>FHD_NUM_P_58</f>
        <v/>
      </c>
      <c r="F96" s="1806" t="str">
        <f>FHD_P_58</f>
        <v/>
      </c>
      <c r="G96" s="1807" t="s">
        <v>579</v>
      </c>
      <c r="H96" s="907"/>
      <c r="I96" s="514"/>
      <c r="J96" s="226" t="str">
        <f>FHD_NOTE_P_58</f>
        <v/>
      </c>
      <c r="K96" s="480"/>
      <c r="AF96" s="1558">
        <v>0</v>
      </c>
    </row>
    <row r="97" spans="1:32" ht="18.75" hidden="1" customHeight="1">
      <c r="A97" s="2268"/>
      <c r="D97" s="1565"/>
      <c r="E97" s="483" t="str">
        <f>FHD_NUM_P_59</f>
        <v/>
      </c>
      <c r="F97" s="1806" t="str">
        <f>FHD_P_59</f>
        <v/>
      </c>
      <c r="G97" s="1807" t="s">
        <v>579</v>
      </c>
      <c r="H97" s="907"/>
      <c r="I97" s="514"/>
      <c r="J97" s="226" t="str">
        <f>FHD_NOTE_P_59</f>
        <v/>
      </c>
      <c r="K97" s="480"/>
      <c r="AF97" s="1558">
        <v>0</v>
      </c>
    </row>
    <row r="98" spans="1:32" ht="18.75" hidden="1" customHeight="1">
      <c r="A98" s="2268"/>
      <c r="D98" s="1565"/>
      <c r="E98" s="483" t="str">
        <f>FHD_NUM_P_60</f>
        <v/>
      </c>
      <c r="F98" s="1806" t="str">
        <f>FHD_P_60</f>
        <v/>
      </c>
      <c r="G98" s="1807" t="s">
        <v>579</v>
      </c>
      <c r="H98" s="907"/>
      <c r="I98" s="514"/>
      <c r="J98" s="226" t="str">
        <f>FHD_NOTE_P_60</f>
        <v/>
      </c>
      <c r="K98" s="480"/>
      <c r="AF98" s="1558">
        <v>0</v>
      </c>
    </row>
    <row r="99" spans="1:32" s="1293" customFormat="1" ht="18.75" hidden="1" customHeight="1">
      <c r="A99" s="2268"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8"/>
      <c r="D100" s="485"/>
      <c r="E100" s="943" t="str">
        <f>E99&amp;".0"</f>
        <v>.0</v>
      </c>
      <c r="F100" s="924"/>
      <c r="G100" s="925"/>
      <c r="H100" s="922"/>
      <c r="I100" s="922"/>
      <c r="J100" s="926"/>
      <c r="AF100" s="1563">
        <v>0</v>
      </c>
    </row>
    <row r="101" spans="1:32" ht="15" hidden="1" customHeight="1">
      <c r="A101" s="2268"/>
      <c r="D101" s="1560"/>
      <c r="E101" s="901"/>
      <c r="F101" s="902" t="s">
        <v>584</v>
      </c>
      <c r="G101" s="509"/>
      <c r="H101" s="510"/>
      <c r="I101" s="510"/>
      <c r="J101" s="934" t="s">
        <v>585</v>
      </c>
      <c r="K101" s="480"/>
      <c r="AF101" s="1558">
        <v>0</v>
      </c>
    </row>
    <row r="102" spans="1:32" s="1293" customFormat="1" ht="18.75" hidden="1" customHeight="1">
      <c r="A102" s="2268"/>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8"/>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8"/>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8"/>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8"/>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8"/>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8"/>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8"/>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8"/>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8"/>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20" customHeight="1">
      <c r="D112" s="1565"/>
      <c r="E112" s="483" t="str">
        <f>FHD_NUM_P_72</f>
        <v>12</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customHeight="1">
      <c r="A114" s="919" t="s">
        <v>590</v>
      </c>
      <c r="D114" s="1565"/>
      <c r="E114" s="483" t="str">
        <f>FHD_NUM_P_74</f>
        <v>13</v>
      </c>
      <c r="F114" s="1806" t="str">
        <f>FHD_P_74</f>
        <v>Удельный расход электрической энергии на подачу воды в сеть</v>
      </c>
      <c r="G114" s="1802" t="s">
        <v>591</v>
      </c>
      <c r="H114" s="514"/>
      <c r="I114" s="514"/>
      <c r="J114" s="226" t="str">
        <f>FHD_NOTE_P_74</f>
        <v/>
      </c>
      <c r="K114" s="480"/>
      <c r="AF114" s="1558">
        <v>0</v>
      </c>
    </row>
    <row r="115" spans="1:32" s="1562" customFormat="1" ht="18.75" customHeight="1">
      <c r="A115" s="2268" t="s">
        <v>592</v>
      </c>
      <c r="B115" s="840"/>
      <c r="C115" s="672"/>
      <c r="D115" s="670"/>
      <c r="E115" s="483" t="str">
        <f>FHD_NUM_P_75</f>
        <v>14</v>
      </c>
      <c r="F115" s="1806" t="str">
        <f>FHD_P_75</f>
        <v>Расход воды на собственные нужды, в том числе:</v>
      </c>
      <c r="G115" s="1802"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8"/>
      <c r="B116" s="840"/>
      <c r="C116" s="672"/>
      <c r="D116" s="670"/>
      <c r="E116" s="483" t="str">
        <f>FHD_NUM_P_76</f>
        <v>14.1</v>
      </c>
      <c r="F116" s="1806" t="str">
        <f>FHD_P_76</f>
        <v>Расход воды на хозяйственно-бытовые нужды</v>
      </c>
      <c r="G116" s="1802"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8"/>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8"/>
      <c r="D118" s="485"/>
      <c r="E118" s="943" t="str">
        <f>E117&amp;".0"</f>
        <v>15.0</v>
      </c>
      <c r="F118" s="927"/>
      <c r="G118" s="1578"/>
      <c r="H118" s="922"/>
      <c r="I118" s="922"/>
      <c r="J118" s="926"/>
      <c r="AF118" s="1563">
        <v>0</v>
      </c>
    </row>
    <row r="119" spans="1:32" s="1562" customFormat="1" ht="15" customHeight="1">
      <c r="A119" s="2268"/>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8"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8"/>
      <c r="D121" s="485"/>
      <c r="E121" s="943" t="str">
        <f>E120&amp;".0"</f>
        <v>.0</v>
      </c>
      <c r="F121" s="927"/>
      <c r="G121" s="1578"/>
      <c r="H121" s="922"/>
      <c r="I121" s="922"/>
      <c r="J121" s="926"/>
      <c r="AF121" s="1563">
        <v>0</v>
      </c>
    </row>
    <row r="122" spans="1:32" ht="15" hidden="1" customHeight="1">
      <c r="A122" s="2268"/>
      <c r="D122" s="1560"/>
      <c r="E122" s="507"/>
      <c r="F122" s="1095" t="s">
        <v>584</v>
      </c>
      <c r="G122" s="509"/>
      <c r="H122" s="510"/>
      <c r="I122" s="510"/>
      <c r="J122" s="934" t="s">
        <v>596</v>
      </c>
      <c r="K122" s="480"/>
      <c r="AF122" s="1558">
        <v>0</v>
      </c>
    </row>
    <row r="123" spans="1:32" ht="22.5" hidden="1" customHeight="1">
      <c r="A123" s="2268"/>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8"/>
      <c r="D124" s="485"/>
      <c r="E124" s="943" t="str">
        <f>E123&amp;".0"</f>
        <v>.0</v>
      </c>
      <c r="F124" s="928"/>
      <c r="G124" s="1578"/>
      <c r="H124" s="922"/>
      <c r="I124" s="922"/>
      <c r="J124" s="926"/>
      <c r="AF124" s="1563">
        <v>0</v>
      </c>
    </row>
    <row r="125" spans="1:32" ht="15" hidden="1" customHeight="1">
      <c r="A125" s="2268"/>
      <c r="D125" s="1560"/>
      <c r="E125" s="507"/>
      <c r="F125" s="1095" t="s">
        <v>584</v>
      </c>
      <c r="G125" s="509"/>
      <c r="H125" s="510"/>
      <c r="I125" s="510"/>
      <c r="J125" s="934" t="s">
        <v>597</v>
      </c>
      <c r="K125" s="480"/>
      <c r="AF125" s="1558">
        <v>0</v>
      </c>
    </row>
    <row r="126" spans="1:32" ht="22.5" hidden="1" customHeight="1">
      <c r="A126" s="2268"/>
      <c r="D126" s="1565"/>
      <c r="E126" s="483" t="str">
        <f>FHD_NUM_P_80</f>
        <v/>
      </c>
      <c r="F126" s="1806" t="str">
        <f>FHD_P_80</f>
        <v/>
      </c>
      <c r="G126" s="1804" t="s">
        <v>598</v>
      </c>
      <c r="H126" s="494"/>
      <c r="I126" s="494"/>
      <c r="J126" s="226" t="str">
        <f>FHD_NOTE_P_80</f>
        <v/>
      </c>
      <c r="K126" s="480"/>
      <c r="AF126" s="1558">
        <v>0</v>
      </c>
    </row>
    <row r="127" spans="1:32" ht="18.75" hidden="1" customHeight="1">
      <c r="A127" s="2268"/>
      <c r="D127" s="1565"/>
      <c r="E127" s="483" t="str">
        <f>FHD_NUM_P_81</f>
        <v/>
      </c>
      <c r="F127" s="1806" t="str">
        <f>FHD_P_81</f>
        <v/>
      </c>
      <c r="G127" s="1804" t="s">
        <v>599</v>
      </c>
      <c r="H127" s="494"/>
      <c r="I127" s="494"/>
      <c r="J127" s="226" t="str">
        <f>FHD_NOTE_P_81</f>
        <v/>
      </c>
      <c r="K127" s="480"/>
      <c r="AF127" s="1558">
        <v>0</v>
      </c>
    </row>
    <row r="128" spans="1:32" ht="18.75" hidden="1" customHeight="1">
      <c r="A128" s="2268"/>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8"/>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8"/>
      <c r="C130" s="1563" t="s">
        <v>586</v>
      </c>
      <c r="D130" s="1565"/>
      <c r="E130" s="483" t="str">
        <f>FHD_NUM_P_84</f>
        <v/>
      </c>
      <c r="F130" s="1451" t="str">
        <f>FHD_P_84</f>
        <v/>
      </c>
      <c r="G130" s="1804" t="s">
        <v>304</v>
      </c>
      <c r="H130" s="338"/>
      <c r="I130" s="338"/>
      <c r="J130" s="226" t="str">
        <f>FHD_NOTE_P_84</f>
        <v/>
      </c>
      <c r="K130" s="480"/>
      <c r="AF130" s="1558">
        <v>0</v>
      </c>
    </row>
    <row r="131" spans="1:32" ht="11.5" customHeight="1">
      <c r="D131" s="1565"/>
      <c r="AF131" s="1558">
        <v>11</v>
      </c>
    </row>
    <row r="132" spans="1:32" ht="13.5" customHeight="1">
      <c r="D132" s="1565"/>
      <c r="E132" s="273"/>
      <c r="F132" s="306"/>
      <c r="G132" s="306"/>
      <c r="H132" s="306"/>
      <c r="I132" s="1574"/>
      <c r="J132" s="518"/>
      <c r="AF132" s="1558">
        <v>13</v>
      </c>
    </row>
    <row r="133" spans="1:32" s="1568" customFormat="1" ht="11.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 customHeight="1">
      <c r="AF289" s="1558">
        <v>11</v>
      </c>
    </row>
    <row r="290" spans="1:32" ht="11.5" customHeight="1">
      <c r="AF290" s="1558">
        <v>11</v>
      </c>
    </row>
    <row r="291" spans="1:32" ht="11.5" customHeight="1">
      <c r="AF291" s="1558">
        <v>11</v>
      </c>
    </row>
    <row r="292" spans="1:32" ht="11.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80</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9" hidden="1" customWidth="1"/>
    <col min="3" max="3" width="3" style="1562" customWidth="1"/>
    <col min="4" max="4" width="1.796875" style="1562" hidden="1" customWidth="1"/>
    <col min="5" max="6" width="7" style="1562" customWidth="1"/>
    <col min="7" max="7" width="29" style="1562" customWidth="1"/>
    <col min="8" max="8" width="3.699218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09765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0"/>
      <c r="M5" s="550"/>
      <c r="CF5" s="442">
        <v>28</v>
      </c>
    </row>
    <row r="6" spans="1:84" s="1562" customFormat="1" ht="16.75" customHeight="1">
      <c r="A6" s="547"/>
      <c r="B6" s="694"/>
      <c r="C6" s="446"/>
      <c r="D6" s="988"/>
      <c r="E6" s="2136" t="str">
        <f>IF(org=0,"Не определено",org)</f>
        <v>НАО "СВЕЗА Мантурово"</v>
      </c>
      <c r="F6" s="2136"/>
      <c r="G6" s="2136"/>
      <c r="H6" s="2136"/>
      <c r="I6" s="2136"/>
      <c r="J6" s="2136"/>
      <c r="K6" s="2136"/>
      <c r="L6" s="550"/>
      <c r="M6" s="550"/>
      <c r="U6" s="548"/>
      <c r="V6" s="548"/>
      <c r="W6" s="549"/>
      <c r="X6" s="694"/>
      <c r="Y6" s="694"/>
      <c r="Z6" s="694"/>
      <c r="AA6" s="694"/>
      <c r="CF6" s="693">
        <v>16</v>
      </c>
    </row>
    <row r="7" spans="1:84" ht="11.5" customHeight="1">
      <c r="C7" s="446"/>
      <c r="D7" s="446"/>
      <c r="E7" s="446"/>
      <c r="F7" s="446"/>
      <c r="G7" s="459"/>
      <c r="H7" s="459"/>
      <c r="I7" s="459"/>
      <c r="J7" s="459"/>
      <c r="K7" s="551"/>
      <c r="L7" s="551"/>
      <c r="M7" s="551"/>
      <c r="R7" s="689"/>
      <c r="CF7" s="442">
        <v>11</v>
      </c>
    </row>
    <row r="8" spans="1:84" s="1568" customFormat="1" ht="4.2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 customHeight="1">
      <c r="D9" s="226"/>
      <c r="E9" s="2037" t="s">
        <v>298</v>
      </c>
      <c r="F9" s="2042"/>
      <c r="G9" s="2042"/>
      <c r="H9" s="2042"/>
      <c r="I9" s="2042"/>
      <c r="J9" s="2042"/>
      <c r="K9" s="2042"/>
      <c r="L9" s="2042"/>
      <c r="M9" s="2042"/>
      <c r="N9" s="2042"/>
      <c r="O9" s="2042"/>
      <c r="P9" s="2042"/>
      <c r="Q9" s="2042"/>
      <c r="R9" s="2036"/>
      <c r="S9" s="2055" t="s">
        <v>299</v>
      </c>
      <c r="T9" s="271"/>
      <c r="CF9" s="442">
        <v>19</v>
      </c>
    </row>
    <row r="10" spans="1:84" ht="48.25" customHeight="1">
      <c r="D10" s="488" t="s">
        <v>86</v>
      </c>
      <c r="E10" s="2055" t="s">
        <v>86</v>
      </c>
      <c r="F10" s="2055"/>
      <c r="G10" s="458" t="s">
        <v>300</v>
      </c>
      <c r="H10" s="2055" t="s">
        <v>86</v>
      </c>
      <c r="I10" s="2055"/>
      <c r="J10" s="458" t="s">
        <v>600</v>
      </c>
      <c r="K10" s="458" t="s">
        <v>601</v>
      </c>
      <c r="L10" s="2055" t="s">
        <v>86</v>
      </c>
      <c r="M10" s="2055"/>
      <c r="N10" s="458" t="s">
        <v>602</v>
      </c>
      <c r="O10" s="458" t="s">
        <v>603</v>
      </c>
      <c r="P10" s="458" t="s">
        <v>604</v>
      </c>
      <c r="Q10" s="458" t="s">
        <v>605</v>
      </c>
      <c r="R10" s="458" t="s">
        <v>606</v>
      </c>
      <c r="S10" s="2055"/>
      <c r="T10" s="271"/>
      <c r="CF10" s="442">
        <v>46</v>
      </c>
    </row>
    <row r="11" spans="1:84" s="1569" customFormat="1" ht="15" hidden="1" customHeight="1">
      <c r="A11" s="982"/>
      <c r="D11" s="955" t="s">
        <v>107</v>
      </c>
      <c r="E11" s="955"/>
      <c r="F11" s="955" t="s">
        <v>108</v>
      </c>
      <c r="G11" s="955" t="s">
        <v>88</v>
      </c>
      <c r="H11" s="955"/>
      <c r="I11" s="955" t="s">
        <v>89</v>
      </c>
      <c r="J11" s="955" t="s">
        <v>109</v>
      </c>
      <c r="K11" s="955" t="s">
        <v>90</v>
      </c>
      <c r="L11" s="955"/>
      <c r="M11" s="955" t="s">
        <v>91</v>
      </c>
      <c r="N11" s="955" t="s">
        <v>110</v>
      </c>
      <c r="O11" s="955" t="s">
        <v>148</v>
      </c>
      <c r="P11" s="955" t="s">
        <v>149</v>
      </c>
      <c r="Q11" s="955" t="s">
        <v>150</v>
      </c>
      <c r="R11" s="955" t="s">
        <v>151</v>
      </c>
      <c r="S11" s="955" t="s">
        <v>152</v>
      </c>
      <c r="U11" s="548"/>
      <c r="V11" s="548"/>
      <c r="W11" s="548"/>
      <c r="CF11" s="448">
        <v>0</v>
      </c>
    </row>
    <row r="12" spans="1:84" s="1562" customFormat="1" ht="1" customHeight="1">
      <c r="A12" s="552"/>
      <c r="B12" s="299"/>
      <c r="D12" s="485"/>
      <c r="E12" s="283"/>
      <c r="F12" s="283"/>
      <c r="Q12" s="553"/>
      <c r="R12" s="554"/>
      <c r="T12" s="555"/>
      <c r="U12" s="556"/>
      <c r="V12" s="556"/>
      <c r="W12" s="557"/>
      <c r="X12" s="299"/>
      <c r="Y12" s="299"/>
      <c r="Z12" s="299"/>
      <c r="AA12" s="299"/>
      <c r="CF12" s="446">
        <v>1</v>
      </c>
    </row>
    <row r="13" spans="1:84" s="1568" customFormat="1" ht="1"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4" t="s">
        <v>107</v>
      </c>
      <c r="E14" s="2281" t="s">
        <v>103</v>
      </c>
      <c r="F14" s="2282"/>
      <c r="G14" s="2283"/>
      <c r="H14" s="2277" t="str">
        <f>IF(A14="","",INDEX(DIFFERENTIATION_UNMERGE_VD,MATCH(A14,DIFFERENTIATION_ID_DIFF,0)))</f>
        <v>Холодное водоснабжение. Техническая вода</v>
      </c>
      <c r="I14" s="2277"/>
      <c r="J14" s="2277"/>
      <c r="K14" s="2277"/>
      <c r="L14" s="2277"/>
      <c r="M14" s="2277"/>
      <c r="N14" s="2277"/>
      <c r="O14" s="2277"/>
      <c r="P14" s="2277"/>
      <c r="Q14" s="2277"/>
      <c r="R14" s="2277"/>
      <c r="S14" s="656"/>
      <c r="T14" s="653"/>
      <c r="U14" s="562"/>
      <c r="V14" s="562"/>
      <c r="W14" s="563"/>
      <c r="X14" s="563"/>
      <c r="Y14" s="563"/>
      <c r="Z14" s="563"/>
      <c r="AA14" s="564"/>
      <c r="AB14" s="565"/>
      <c r="AC14" s="2280"/>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5"/>
      <c r="E15" s="2281" t="s">
        <v>562</v>
      </c>
      <c r="F15" s="2282"/>
      <c r="G15" s="2283"/>
      <c r="H15" s="2277" t="str">
        <f>IF(A14="","",INDEX(DIFFERENTIATION_UNMERGE_AREA,MATCH(A14,DIFFERENTIATION_ID_DIFF,0)))</f>
        <v>Мантуровский муниципальный округ</v>
      </c>
      <c r="I15" s="2277"/>
      <c r="J15" s="2277"/>
      <c r="K15" s="2277"/>
      <c r="L15" s="2277"/>
      <c r="M15" s="2277"/>
      <c r="N15" s="2277"/>
      <c r="O15" s="2277"/>
      <c r="P15" s="2277"/>
      <c r="Q15" s="2277"/>
      <c r="R15" s="2277"/>
      <c r="S15" s="656"/>
      <c r="T15" s="653"/>
      <c r="U15" s="562"/>
      <c r="V15" s="562"/>
      <c r="W15" s="563"/>
      <c r="X15" s="563"/>
      <c r="Y15" s="563"/>
      <c r="Z15" s="563"/>
      <c r="AA15" s="564"/>
      <c r="AB15" s="565"/>
      <c r="AC15" s="228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5"/>
      <c r="E16" s="2281" t="s">
        <v>563</v>
      </c>
      <c r="F16" s="2282"/>
      <c r="G16" s="2283"/>
      <c r="H16" s="2277" t="str">
        <f>IF(A14="","",INDEX(DIFFERENTIATION_UNMERGE_SYSTEM,MATCH(A14,DIFFERENTIATION_ID_DIFF,0)))</f>
        <v>НАО СВЕЗА Мантурово</v>
      </c>
      <c r="I16" s="2277"/>
      <c r="J16" s="2277"/>
      <c r="K16" s="2277"/>
      <c r="L16" s="2277"/>
      <c r="M16" s="2277"/>
      <c r="N16" s="2277"/>
      <c r="O16" s="2277"/>
      <c r="P16" s="2277"/>
      <c r="Q16" s="2277"/>
      <c r="R16" s="2277"/>
      <c r="S16" s="656"/>
      <c r="T16" s="653"/>
      <c r="U16" s="562"/>
      <c r="V16" s="562"/>
      <c r="W16" s="563"/>
      <c r="X16" s="563"/>
      <c r="Y16" s="563"/>
      <c r="Z16" s="563"/>
      <c r="AA16" s="564"/>
      <c r="AB16" s="565"/>
      <c r="AC16" s="228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5"/>
      <c r="E17" s="2279" t="s">
        <v>608</v>
      </c>
      <c r="F17" s="2279"/>
      <c r="G17" s="2279"/>
      <c r="H17" s="2279"/>
      <c r="I17" s="2279"/>
      <c r="J17" s="2279"/>
      <c r="K17" s="2279"/>
      <c r="L17" s="2279"/>
      <c r="M17" s="2279"/>
      <c r="N17" s="2279"/>
      <c r="O17" s="2279"/>
      <c r="P17" s="2279"/>
      <c r="Q17" s="495">
        <f>SUMIF(T18:T19,"i",Q18:Q19)</f>
        <v>0</v>
      </c>
      <c r="R17" s="947"/>
      <c r="S17" s="827" t="s">
        <v>609</v>
      </c>
      <c r="T17" s="654" t="s">
        <v>610</v>
      </c>
      <c r="U17" s="2187">
        <v>1</v>
      </c>
      <c r="V17" s="2187" t="str">
        <f>INDEX(B_FHD_FLAG_INDEX_1,1,MATCH(A14,B_FHD_FLAG_DIFFERENTIATION,0))</f>
        <v>отсутствует</v>
      </c>
      <c r="W17" s="354"/>
      <c r="X17" s="354"/>
      <c r="Y17" s="354"/>
      <c r="Z17" s="354"/>
      <c r="AA17" s="448"/>
      <c r="AB17" s="354"/>
      <c r="AC17" s="228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5"/>
      <c r="E18" s="572"/>
      <c r="F18" s="572">
        <v>0</v>
      </c>
      <c r="G18" s="572"/>
      <c r="H18" s="572"/>
      <c r="I18" s="572"/>
      <c r="J18" s="572"/>
      <c r="K18" s="572"/>
      <c r="L18" s="572"/>
      <c r="M18" s="572"/>
      <c r="N18" s="572"/>
      <c r="O18" s="572"/>
      <c r="P18" s="572"/>
      <c r="Q18" s="572"/>
      <c r="R18" s="572"/>
      <c r="S18" s="573"/>
      <c r="T18" s="655"/>
      <c r="U18" s="2187"/>
      <c r="V18" s="2187"/>
      <c r="W18" s="448"/>
      <c r="X18" s="448"/>
      <c r="Y18" s="448"/>
      <c r="Z18" s="448"/>
      <c r="AA18" s="448"/>
      <c r="AB18" s="354"/>
      <c r="AC18" s="228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5"/>
      <c r="E19" s="586" t="s">
        <v>22</v>
      </c>
      <c r="F19" s="587" t="s">
        <v>22</v>
      </c>
      <c r="G19" s="587" t="s">
        <v>22</v>
      </c>
      <c r="H19" s="588" t="s">
        <v>22</v>
      </c>
      <c r="I19" s="588"/>
      <c r="J19" s="588"/>
      <c r="K19" s="588"/>
      <c r="L19" s="588"/>
      <c r="M19" s="588"/>
      <c r="N19" s="588"/>
      <c r="O19" s="588"/>
      <c r="P19" s="588"/>
      <c r="Q19" s="588"/>
      <c r="R19" s="589"/>
      <c r="S19" s="950"/>
      <c r="T19" s="655"/>
      <c r="U19" s="2187"/>
      <c r="V19" s="2187"/>
      <c r="W19" s="354"/>
      <c r="X19" s="354"/>
      <c r="Y19" s="354"/>
      <c r="Z19" s="354"/>
      <c r="AA19" s="448"/>
      <c r="AB19" s="354"/>
      <c r="AC19" s="228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5"/>
      <c r="E20" s="2279" t="s">
        <v>611</v>
      </c>
      <c r="F20" s="2279"/>
      <c r="G20" s="2279"/>
      <c r="H20" s="2279"/>
      <c r="I20" s="2279"/>
      <c r="J20" s="2279"/>
      <c r="K20" s="2279"/>
      <c r="L20" s="2279"/>
      <c r="M20" s="2279"/>
      <c r="N20" s="2279"/>
      <c r="O20" s="2279"/>
      <c r="P20" s="2279"/>
      <c r="Q20" s="495">
        <f>SUMIF(T21:T22,"i",Q21:Q22)</f>
        <v>0</v>
      </c>
      <c r="R20" s="947"/>
      <c r="S20" s="646" t="s">
        <v>612</v>
      </c>
      <c r="T20" s="654" t="s">
        <v>610</v>
      </c>
      <c r="U20" s="2187">
        <v>2</v>
      </c>
      <c r="V20" s="218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5"/>
      <c r="E21" s="572"/>
      <c r="F21" s="572">
        <v>0</v>
      </c>
      <c r="G21" s="572"/>
      <c r="H21" s="572"/>
      <c r="I21" s="572"/>
      <c r="J21" s="572"/>
      <c r="K21" s="572"/>
      <c r="L21" s="572"/>
      <c r="M21" s="572"/>
      <c r="N21" s="572"/>
      <c r="O21" s="572"/>
      <c r="P21" s="572"/>
      <c r="Q21" s="572"/>
      <c r="R21" s="572"/>
      <c r="S21" s="573"/>
      <c r="T21" s="655"/>
      <c r="U21" s="2187"/>
      <c r="V21" s="218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6"/>
      <c r="E22" s="586" t="s">
        <v>22</v>
      </c>
      <c r="F22" s="587" t="s">
        <v>22</v>
      </c>
      <c r="G22" s="587" t="s">
        <v>22</v>
      </c>
      <c r="H22" s="588" t="s">
        <v>22</v>
      </c>
      <c r="I22" s="588"/>
      <c r="J22" s="588"/>
      <c r="K22" s="588"/>
      <c r="L22" s="588"/>
      <c r="M22" s="588"/>
      <c r="N22" s="588"/>
      <c r="O22" s="588"/>
      <c r="P22" s="588"/>
      <c r="Q22" s="588"/>
      <c r="R22" s="589"/>
      <c r="S22" s="950"/>
      <c r="T22" s="655"/>
      <c r="U22" s="2187"/>
      <c r="V22" s="218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20" customHeight="1">
      <c r="D23" s="977"/>
      <c r="E23" s="977"/>
      <c r="F23" s="977"/>
      <c r="G23" s="977"/>
      <c r="H23" s="977"/>
      <c r="I23" s="977"/>
      <c r="J23" s="977"/>
      <c r="K23" s="977"/>
      <c r="L23" s="977"/>
      <c r="M23" s="977"/>
      <c r="N23" s="977"/>
      <c r="O23" s="977"/>
      <c r="P23" s="977"/>
      <c r="Q23" s="977"/>
      <c r="R23" s="977"/>
      <c r="S23" s="977"/>
      <c r="T23" s="271"/>
      <c r="CF23" s="442">
        <v>19</v>
      </c>
    </row>
    <row r="24" spans="1:84" ht="11.5" customHeight="1">
      <c r="D24" s="446"/>
      <c r="CF24" s="442">
        <v>11</v>
      </c>
    </row>
    <row r="25" spans="1:84" ht="11.5" customHeight="1">
      <c r="D25" s="591"/>
      <c r="E25" s="591"/>
      <c r="F25" s="591"/>
      <c r="G25" s="592"/>
      <c r="CF25" s="442">
        <v>11</v>
      </c>
    </row>
    <row r="26" spans="1:84" ht="11.5" customHeight="1">
      <c r="CF26" s="442">
        <v>11</v>
      </c>
    </row>
    <row r="27" spans="1:84" ht="11.5" customHeight="1">
      <c r="D27" s="593"/>
      <c r="E27" s="2278"/>
      <c r="F27" s="2278"/>
      <c r="G27" s="2278"/>
      <c r="H27" s="2278"/>
      <c r="I27" s="2278"/>
      <c r="J27" s="2278"/>
      <c r="K27" s="2278"/>
      <c r="L27" s="2278"/>
      <c r="M27" s="2278"/>
      <c r="N27" s="2278"/>
      <c r="O27" s="2278"/>
      <c r="P27" s="2278"/>
      <c r="Q27" s="2278"/>
      <c r="R27" s="2278"/>
      <c r="CF27" s="442">
        <v>11</v>
      </c>
    </row>
    <row r="28" spans="1:84" ht="11.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7" hidden="1" customWidth="1"/>
    <col min="6" max="6" width="16.796875" style="1293" hidden="1" customWidth="1"/>
    <col min="7" max="7" width="5.59765625" style="1569" hidden="1" customWidth="1"/>
    <col min="8" max="8" width="3" style="1562" customWidth="1"/>
    <col min="9" max="9" width="7" style="1562" customWidth="1"/>
    <col min="10" max="10" width="56" style="1562" customWidth="1"/>
    <col min="11" max="11" width="10" style="1562" customWidth="1"/>
    <col min="12" max="12" width="40.59765625" style="1562" hidden="1" customWidth="1"/>
    <col min="13" max="13" width="40.69921875" style="1562" customWidth="1"/>
    <col min="14" max="14" width="9.699218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984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 customHeight="1">
      <c r="AK5" s="1558">
        <v>11</v>
      </c>
    </row>
    <row r="6" spans="1:37" ht="57.75" customHeight="1">
      <c r="I6" s="2113" t="s">
        <v>617</v>
      </c>
      <c r="J6" s="2113"/>
      <c r="K6" s="2113"/>
      <c r="L6" s="2113"/>
      <c r="M6" s="2113"/>
      <c r="O6" s="493"/>
      <c r="AK6" s="1558">
        <v>55</v>
      </c>
    </row>
    <row r="7" spans="1:37" ht="25.25" customHeight="1">
      <c r="I7" s="2136" t="str">
        <f>IF(org=0,"Не определено",org)</f>
        <v>НАО "СВЕЗА Мантурово"</v>
      </c>
      <c r="J7" s="2136"/>
      <c r="K7" s="2136"/>
      <c r="L7" s="2136"/>
      <c r="M7" s="2136"/>
      <c r="AK7" s="1558">
        <v>24</v>
      </c>
    </row>
    <row r="8" spans="1:37" ht="11.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5" customHeight="1">
      <c r="E10" s="1973" t="s">
        <v>618</v>
      </c>
      <c r="I10" s="648"/>
      <c r="J10" s="2270" t="s">
        <v>103</v>
      </c>
      <c r="K10" s="2271"/>
      <c r="L10" s="1952" t="str">
        <f>IF(L9="","",INDEX(DIFFERENTIATION_UNMERGE_VD,MATCH(L9,DIFFERENTIATION_ID_DIFF,0)))</f>
        <v/>
      </c>
      <c r="M10" s="1952" t="str">
        <f>IF(M9="","",INDEX(DIFFERENTIATION_UNMERGE_VD,MATCH(M9,DIFFERENTIATION_ID_DIFF,0)))</f>
        <v>Холодное водоснабжение. Техническая вода</v>
      </c>
      <c r="O10" s="2055" t="s">
        <v>299</v>
      </c>
      <c r="AK10" s="1558">
        <v>11</v>
      </c>
    </row>
    <row r="11" spans="1:37" ht="11.5" customHeight="1">
      <c r="E11" s="1973" t="s">
        <v>619</v>
      </c>
      <c r="I11" s="648"/>
      <c r="J11" s="2270" t="s">
        <v>562</v>
      </c>
      <c r="K11" s="2271"/>
      <c r="L11" s="1952" t="str">
        <f>IF(L9="","",INDEX(DIFFERENTIATION_UNMERGE_AREA,MATCH(L9,DIFFERENTIATION_ID_DIFF,0)))</f>
        <v/>
      </c>
      <c r="M11" s="1952" t="str">
        <f>IF(M9="","",INDEX(DIFFERENTIATION_UNMERGE_AREA,MATCH(M9,DIFFERENTIATION_ID_DIFF,0)))</f>
        <v>Мантуровский муниципальный округ</v>
      </c>
      <c r="O11" s="2055"/>
      <c r="AK11" s="1558">
        <v>11</v>
      </c>
    </row>
    <row r="12" spans="1:37" ht="11.5" customHeight="1">
      <c r="E12" s="1973" t="s">
        <v>620</v>
      </c>
      <c r="I12" s="1589"/>
      <c r="J12" s="2270" t="s">
        <v>563</v>
      </c>
      <c r="K12" s="2271"/>
      <c r="L12" s="1952" t="str">
        <f>IF(L9="","",INDEX(DIFFERENTIATION_UNMERGE_SYSTEM,MATCH(L9,DIFFERENTIATION_ID_DIFF,0)))</f>
        <v/>
      </c>
      <c r="M12" s="1952" t="str">
        <f>IF(M9="","",INDEX(DIFFERENTIATION_UNMERGE_SYSTEM,MATCH(M9,DIFFERENTIATION_ID_DIFF,0)))</f>
        <v>НАО СВЕЗА Мантурово</v>
      </c>
      <c r="O12" s="2055"/>
      <c r="AK12" s="1558">
        <v>11</v>
      </c>
    </row>
    <row r="13" spans="1:37" ht="11.5" customHeight="1">
      <c r="E13" s="1973" t="s">
        <v>621</v>
      </c>
      <c r="F13" s="1973" t="s">
        <v>622</v>
      </c>
      <c r="I13" s="2272" t="s">
        <v>298</v>
      </c>
      <c r="J13" s="2273"/>
      <c r="K13" s="2273"/>
      <c r="L13" s="1950"/>
      <c r="M13" s="1990"/>
      <c r="O13" s="2055"/>
      <c r="AK13" s="1558">
        <v>11</v>
      </c>
    </row>
    <row r="14" spans="1:37" ht="24" customHeight="1">
      <c r="I14" s="1943" t="s">
        <v>86</v>
      </c>
      <c r="J14" s="1943" t="s">
        <v>300</v>
      </c>
      <c r="K14" s="1943" t="s">
        <v>564</v>
      </c>
      <c r="L14" s="1983" t="s">
        <v>301</v>
      </c>
      <c r="M14" s="1984" t="s">
        <v>301</v>
      </c>
      <c r="O14" s="2055"/>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65"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20"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75"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65"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25"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20"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20"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65"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65"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25"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25"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 customHeight="1">
      <c r="AK190" s="1558">
        <v>11</v>
      </c>
    </row>
    <row r="191" spans="1:37" ht="11.5" customHeight="1">
      <c r="AK191" s="1558">
        <v>11</v>
      </c>
    </row>
    <row r="192" spans="1:37" ht="11.5" customHeight="1">
      <c r="AK192" s="1558">
        <v>11</v>
      </c>
    </row>
    <row r="193" spans="1:37" ht="11.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80</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2" hidden="1"/>
    <col min="5" max="5" width="9.09765625" style="2002" hidden="1" customWidth="1"/>
    <col min="6" max="7" width="9.09765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97656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25" customHeight="1">
      <c r="H4" s="313"/>
      <c r="I4" s="394"/>
      <c r="J4" s="394"/>
      <c r="K4" s="394"/>
      <c r="L4" s="24"/>
      <c r="M4" s="24"/>
      <c r="W4" s="1558">
        <v>6</v>
      </c>
    </row>
    <row r="5" spans="1:23" ht="50.25" customHeight="1">
      <c r="H5" s="313"/>
      <c r="I5" s="2164" t="s">
        <v>688</v>
      </c>
      <c r="J5" s="2164"/>
      <c r="K5" s="2164"/>
      <c r="L5" s="2164"/>
      <c r="M5" s="203"/>
      <c r="W5" s="1558">
        <v>48</v>
      </c>
    </row>
    <row r="6" spans="1:23" ht="18" customHeight="1">
      <c r="H6" s="313"/>
      <c r="I6" s="2136" t="str">
        <f>IF(org=0,"Не определено",org)</f>
        <v>НАО "СВЕЗА Мантурово"</v>
      </c>
      <c r="J6" s="2136"/>
      <c r="K6" s="2136"/>
      <c r="L6" s="2136"/>
      <c r="M6" s="203"/>
      <c r="W6" s="1558">
        <v>17</v>
      </c>
    </row>
    <row r="7" spans="1:23" ht="14.65" customHeight="1">
      <c r="H7" s="313"/>
      <c r="I7" s="394"/>
      <c r="J7" s="400"/>
      <c r="K7" s="400"/>
      <c r="L7" s="689"/>
      <c r="M7" s="130"/>
      <c r="W7" s="1558">
        <v>14</v>
      </c>
    </row>
    <row r="8" spans="1:23" ht="14.65" customHeight="1">
      <c r="H8" s="313"/>
      <c r="I8" s="2284" t="s">
        <v>298</v>
      </c>
      <c r="J8" s="2285"/>
      <c r="K8" s="2285"/>
      <c r="L8" s="2286"/>
      <c r="M8" s="2287" t="s">
        <v>299</v>
      </c>
      <c r="W8" s="1558">
        <v>14</v>
      </c>
    </row>
    <row r="9" spans="1:23" ht="35.65" customHeight="1">
      <c r="E9" s="1974" t="s">
        <v>616</v>
      </c>
      <c r="F9" s="1974" t="s">
        <v>622</v>
      </c>
      <c r="H9" s="313"/>
      <c r="I9" s="1948" t="s">
        <v>86</v>
      </c>
      <c r="J9" s="1949" t="s">
        <v>300</v>
      </c>
      <c r="K9" s="1987" t="s">
        <v>564</v>
      </c>
      <c r="L9" s="1988" t="s">
        <v>301</v>
      </c>
      <c r="M9" s="2287"/>
      <c r="W9" s="1558">
        <v>34</v>
      </c>
    </row>
    <row r="10" spans="1:23" ht="35.65" customHeight="1">
      <c r="B10" s="1976" t="s">
        <v>689</v>
      </c>
      <c r="C10" s="1976" t="s">
        <v>690</v>
      </c>
      <c r="D10" s="1975" t="s">
        <v>625</v>
      </c>
      <c r="E10" s="1979" t="s">
        <v>626</v>
      </c>
      <c r="F10" s="1979" t="s">
        <v>626</v>
      </c>
      <c r="H10" s="313"/>
      <c r="I10" s="1947" t="s">
        <v>107</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108</v>
      </c>
      <c r="J11" s="1812" t="s">
        <v>695</v>
      </c>
      <c r="K11" s="1941" t="s">
        <v>304</v>
      </c>
      <c r="L11" s="749"/>
      <c r="M11" s="234" t="s">
        <v>692</v>
      </c>
      <c r="W11" s="1558">
        <v>48</v>
      </c>
    </row>
    <row r="12" spans="1:23" ht="48.25" customHeight="1">
      <c r="B12" s="1976" t="s">
        <v>696</v>
      </c>
      <c r="C12" s="1976" t="s">
        <v>697</v>
      </c>
      <c r="D12" s="1975" t="s">
        <v>625</v>
      </c>
      <c r="E12" s="1979" t="s">
        <v>626</v>
      </c>
      <c r="F12" s="1979" t="s">
        <v>626</v>
      </c>
      <c r="H12" s="1615"/>
      <c r="I12" s="1947" t="s">
        <v>88</v>
      </c>
      <c r="J12" s="1954" t="s">
        <v>698</v>
      </c>
      <c r="K12" s="1941"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1"/>
      <c r="W14" s="1558">
        <v>14</v>
      </c>
    </row>
    <row r="15" spans="1:23" ht="14.65" customHeight="1">
      <c r="I15" s="1608"/>
      <c r="J15" s="2182"/>
      <c r="K15" s="2182"/>
      <c r="L15" s="2182"/>
      <c r="M15" s="2182"/>
      <c r="W15" s="1558">
        <v>14</v>
      </c>
    </row>
    <row r="16" spans="1:23" ht="21" hidden="1" customHeight="1">
      <c r="A16" s="1953" t="s">
        <v>80</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6"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984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1.5" customHeight="1">
      <c r="E6" s="2113" t="s">
        <v>702</v>
      </c>
      <c r="F6" s="2113"/>
      <c r="G6" s="2113"/>
      <c r="H6" s="2113"/>
      <c r="I6" s="2113"/>
      <c r="J6" s="493"/>
      <c r="AF6" s="1558">
        <v>30</v>
      </c>
    </row>
    <row r="7" spans="1:32" ht="11.5" customHeight="1">
      <c r="E7" s="2136" t="str">
        <f>IF(org=0,"Не определено",org)</f>
        <v>НАО "СВЕЗА Мантурово"</v>
      </c>
      <c r="F7" s="2136"/>
      <c r="G7" s="2136"/>
      <c r="H7" s="2136"/>
      <c r="I7" s="2136"/>
      <c r="AF7" s="1558">
        <v>11</v>
      </c>
    </row>
    <row r="8" spans="1:32" ht="11.5" customHeight="1">
      <c r="E8" s="1062"/>
      <c r="F8" s="1062"/>
      <c r="G8" s="1062"/>
      <c r="H8" s="1062"/>
      <c r="I8" s="1062"/>
      <c r="AF8" s="1558">
        <v>11</v>
      </c>
    </row>
    <row r="9" spans="1:32" s="1569" customFormat="1" ht="4.25" customHeight="1">
      <c r="A9" s="1094"/>
      <c r="H9" s="819"/>
      <c r="I9" s="819" t="s">
        <v>116</v>
      </c>
      <c r="AF9" s="1563">
        <v>4</v>
      </c>
    </row>
    <row r="10" spans="1:32" ht="11.5" customHeight="1">
      <c r="E10" s="648"/>
      <c r="F10" s="2270" t="s">
        <v>103</v>
      </c>
      <c r="G10" s="2271"/>
      <c r="H10" s="1479" t="str">
        <f>IF(H9="","",INDEX(DIFFERENTIATION_UNMERGE_VD,MATCH(H9,DIFFERENTIATION_ID_DIFF,0)))</f>
        <v/>
      </c>
      <c r="I10" s="1479" t="str">
        <f>IF(I9="","",INDEX(DIFFERENTIATION_UNMERGE_VD,MATCH(I9,DIFFERENTIATION_ID_DIFF,0)))</f>
        <v>Холодное водоснабжение. Техническая вода</v>
      </c>
      <c r="J10" s="2055"/>
      <c r="AF10" s="1558">
        <v>11</v>
      </c>
    </row>
    <row r="11" spans="1:32" ht="11.5" customHeight="1">
      <c r="E11" s="648"/>
      <c r="F11" s="2270" t="s">
        <v>562</v>
      </c>
      <c r="G11" s="2271"/>
      <c r="H11" s="1479" t="str">
        <f>IF(H9="","",INDEX(DIFFERENTIATION_UNMERGE_AREA,MATCH(H9,DIFFERENTIATION_ID_DIFF,0)))</f>
        <v/>
      </c>
      <c r="I11" s="1479" t="str">
        <f>IF(I9="","",INDEX(DIFFERENTIATION_UNMERGE_AREA,MATCH(I9,DIFFERENTIATION_ID_DIFF,0)))</f>
        <v>Мантуровский муниципальный округ</v>
      </c>
      <c r="J11" s="2055"/>
      <c r="AF11" s="1558">
        <v>11</v>
      </c>
    </row>
    <row r="12" spans="1:32" ht="1" customHeight="1">
      <c r="E12" s="1589"/>
      <c r="F12" s="2288" t="s">
        <v>563</v>
      </c>
      <c r="G12" s="2289"/>
      <c r="H12" s="1590" t="str">
        <f>IF(H9="","",INDEX(DIFFERENTIATION_UNMERGE_SYSTEM,MATCH(H9,DIFFERENTIATION_ID_DIFF,0)))</f>
        <v/>
      </c>
      <c r="I12" s="1590" t="str">
        <f>IF(I9="","",INDEX(DIFFERENTIATION_UNMERGE_SYSTEM,MATCH(I9,DIFFERENTIATION_ID_DIFF,0)))</f>
        <v>НАО СВЕЗА Мантурово</v>
      </c>
      <c r="J12" s="2055"/>
      <c r="AF12" s="1558">
        <v>1</v>
      </c>
    </row>
    <row r="13" spans="1:32" ht="11.5" customHeight="1">
      <c r="E13" s="2272" t="s">
        <v>298</v>
      </c>
      <c r="F13" s="2273"/>
      <c r="G13" s="2273"/>
      <c r="H13" s="1478"/>
      <c r="I13" s="1478"/>
      <c r="J13" s="2055"/>
      <c r="AF13" s="1558">
        <v>11</v>
      </c>
    </row>
    <row r="14" spans="1:32" ht="24" customHeight="1">
      <c r="E14" s="1566" t="s">
        <v>86</v>
      </c>
      <c r="F14" s="1561" t="s">
        <v>300</v>
      </c>
      <c r="G14" s="1561" t="s">
        <v>564</v>
      </c>
      <c r="H14" s="1561" t="s">
        <v>301</v>
      </c>
      <c r="I14" s="1561" t="s">
        <v>301</v>
      </c>
      <c r="J14" s="2055"/>
      <c r="AF14" s="1558">
        <v>23</v>
      </c>
    </row>
    <row r="15" spans="1:32" ht="20" customHeight="1">
      <c r="D15" s="1565"/>
      <c r="E15" s="1557" t="s">
        <v>107</v>
      </c>
      <c r="F15" s="644" t="s">
        <v>703</v>
      </c>
      <c r="G15" s="1573" t="s">
        <v>550</v>
      </c>
      <c r="H15" s="494"/>
      <c r="I15" s="494"/>
      <c r="J15" s="226" t="s">
        <v>704</v>
      </c>
      <c r="K15" s="480" t="s">
        <v>628</v>
      </c>
      <c r="AF15" s="1558">
        <v>19</v>
      </c>
    </row>
    <row r="16" spans="1:32" ht="35.65" customHeight="1">
      <c r="D16" s="1565"/>
      <c r="E16" s="1557" t="s">
        <v>108</v>
      </c>
      <c r="F16" s="644" t="s">
        <v>705</v>
      </c>
      <c r="G16" s="1573" t="s">
        <v>550</v>
      </c>
      <c r="H16" s="495">
        <f>SUM(H17,H20:H32)</f>
        <v>0</v>
      </c>
      <c r="I16" s="495">
        <f>SUM(I17,I20,I23,I26,I29:I32)</f>
        <v>0</v>
      </c>
      <c r="J16" s="226" t="s">
        <v>706</v>
      </c>
      <c r="K16" s="480" t="s">
        <v>628</v>
      </c>
      <c r="AF16" s="1558">
        <v>34</v>
      </c>
    </row>
    <row r="17" spans="1:32" ht="20"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20" customHeight="1">
      <c r="D20" s="1565"/>
      <c r="E20" s="1591" t="s">
        <v>305</v>
      </c>
      <c r="F20" s="884" t="s">
        <v>715</v>
      </c>
      <c r="G20" s="1570" t="s">
        <v>550</v>
      </c>
      <c r="H20" s="494"/>
      <c r="I20" s="494"/>
      <c r="J20" s="226" t="s">
        <v>716</v>
      </c>
      <c r="K20" s="480"/>
      <c r="AF20" s="1558">
        <v>19</v>
      </c>
    </row>
    <row r="21" spans="1:32" ht="20" customHeight="1">
      <c r="D21" s="1565"/>
      <c r="E21" s="1591" t="s">
        <v>717</v>
      </c>
      <c r="F21" s="1577" t="s">
        <v>718</v>
      </c>
      <c r="G21" s="1570" t="s">
        <v>550</v>
      </c>
      <c r="H21" s="494"/>
      <c r="I21" s="494"/>
      <c r="J21" s="226"/>
      <c r="K21" s="480"/>
      <c r="AF21" s="1558">
        <v>19</v>
      </c>
    </row>
    <row r="22" spans="1:32" ht="20"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20"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20" customHeight="1">
      <c r="D27" s="1565"/>
      <c r="E27" s="1602" t="s">
        <v>730</v>
      </c>
      <c r="F27" s="1577" t="s">
        <v>731</v>
      </c>
      <c r="G27" s="1581" t="s">
        <v>550</v>
      </c>
      <c r="H27" s="1603"/>
      <c r="I27" s="1603"/>
      <c r="J27" s="226"/>
      <c r="K27" s="480"/>
      <c r="AF27" s="1558">
        <v>19</v>
      </c>
    </row>
    <row r="28" spans="1:32" ht="20" customHeight="1">
      <c r="D28" s="1565"/>
      <c r="E28" s="1602" t="s">
        <v>732</v>
      </c>
      <c r="F28" s="1577" t="s">
        <v>733</v>
      </c>
      <c r="G28" s="1581" t="s">
        <v>550</v>
      </c>
      <c r="H28" s="1603"/>
      <c r="I28" s="1603"/>
      <c r="J28" s="226"/>
      <c r="K28" s="480"/>
      <c r="AF28" s="1558">
        <v>19</v>
      </c>
    </row>
    <row r="29" spans="1:32" ht="20" customHeight="1">
      <c r="D29" s="1565"/>
      <c r="E29" s="1602" t="s">
        <v>734</v>
      </c>
      <c r="F29" s="884" t="s">
        <v>735</v>
      </c>
      <c r="G29" s="1581" t="s">
        <v>550</v>
      </c>
      <c r="H29" s="1603"/>
      <c r="I29" s="1603"/>
      <c r="J29" s="226"/>
      <c r="K29" s="480"/>
      <c r="AF29" s="1558">
        <v>19</v>
      </c>
    </row>
    <row r="30" spans="1:32" ht="20" customHeight="1">
      <c r="D30" s="1565"/>
      <c r="E30" s="1602" t="s">
        <v>736</v>
      </c>
      <c r="F30" s="884" t="s">
        <v>737</v>
      </c>
      <c r="G30" s="1581" t="s">
        <v>550</v>
      </c>
      <c r="H30" s="1603"/>
      <c r="I30" s="1603"/>
      <c r="J30" s="226"/>
      <c r="K30" s="480"/>
      <c r="AF30" s="1558">
        <v>19</v>
      </c>
    </row>
    <row r="31" spans="1:32" ht="20"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 customHeight="1">
      <c r="A33" s="1094"/>
      <c r="D33" s="485"/>
      <c r="E33" s="733" t="str">
        <f>E32&amp;".0"</f>
        <v>2.8.0</v>
      </c>
      <c r="F33" s="921"/>
      <c r="G33" s="488"/>
      <c r="H33" s="922"/>
      <c r="I33" s="922"/>
      <c r="J33" s="923"/>
      <c r="AF33" s="1563">
        <v>1</v>
      </c>
    </row>
    <row r="34" spans="1:32" s="1293" customFormat="1" ht="20"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88</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20" customHeight="1">
      <c r="A38" s="917"/>
      <c r="C38" s="1563"/>
      <c r="D38" s="512"/>
      <c r="E38" s="1591" t="s">
        <v>89</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109</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90</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91</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20" customHeight="1">
      <c r="A46" s="917"/>
      <c r="C46" s="1563"/>
      <c r="D46" s="1565"/>
      <c r="E46" s="1591" t="s">
        <v>110</v>
      </c>
      <c r="F46" s="644" t="s">
        <v>772</v>
      </c>
      <c r="G46" s="1570" t="s">
        <v>588</v>
      </c>
      <c r="H46" s="514"/>
      <c r="I46" s="514"/>
      <c r="J46" s="226"/>
      <c r="K46" s="480"/>
      <c r="L46" s="1563"/>
      <c r="M46" s="1563"/>
      <c r="R46" s="1563"/>
      <c r="U46" s="481"/>
      <c r="AA46" s="1559"/>
      <c r="AB46" s="1559"/>
      <c r="AC46" s="1559"/>
      <c r="AD46" s="1559"/>
      <c r="AE46" s="1559"/>
      <c r="AF46" s="1087">
        <v>19</v>
      </c>
    </row>
    <row r="47" spans="1:32" ht="11.5" customHeight="1">
      <c r="D47" s="1565"/>
      <c r="AF47" s="155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 customHeight="1">
      <c r="AF203" s="1558">
        <v>11</v>
      </c>
    </row>
    <row r="204" spans="1:32" ht="11.5" customHeight="1">
      <c r="AF204" s="1558">
        <v>11</v>
      </c>
    </row>
    <row r="205" spans="1:32" ht="11.5" customHeight="1">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80</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3.75" customHeight="1">
      <c r="E6" s="2164" t="s">
        <v>773</v>
      </c>
      <c r="F6" s="2164"/>
      <c r="G6" s="2164"/>
      <c r="H6" s="2164"/>
      <c r="I6" s="2164"/>
      <c r="J6" s="493"/>
      <c r="AF6" s="1558">
        <v>32</v>
      </c>
    </row>
    <row r="7" spans="1:32" ht="25.25" customHeight="1">
      <c r="E7" s="2136" t="str">
        <f>IF(org=0,"Не определено",org)</f>
        <v>НАО "СВЕЗА Мантурово"</v>
      </c>
      <c r="F7" s="2136"/>
      <c r="G7" s="2136"/>
      <c r="H7" s="2136"/>
      <c r="I7" s="2136"/>
      <c r="AF7" s="1558">
        <v>24</v>
      </c>
    </row>
    <row r="8" spans="1:32" ht="11.5" customHeight="1">
      <c r="E8" s="1062"/>
      <c r="F8" s="1062"/>
      <c r="G8" s="1062"/>
      <c r="H8" s="1062"/>
      <c r="I8" s="1062"/>
      <c r="AF8" s="1558">
        <v>11</v>
      </c>
    </row>
    <row r="9" spans="1:32" s="1569" customFormat="1" ht="1" customHeight="1">
      <c r="A9" s="1094"/>
      <c r="H9" s="819"/>
      <c r="I9" s="819" t="s">
        <v>116</v>
      </c>
      <c r="AF9" s="1563">
        <v>1</v>
      </c>
    </row>
    <row r="10" spans="1:32" ht="11.5" customHeight="1">
      <c r="E10" s="648"/>
      <c r="F10" s="2270" t="s">
        <v>103</v>
      </c>
      <c r="G10" s="2271"/>
      <c r="H10" s="1586" t="str">
        <f>IF(H9="","",INDEX(DIFFERENTIATION_UNMERGE_VD,MATCH(H9,DIFFERENTIATION_ID_DIFF,0)))</f>
        <v/>
      </c>
      <c r="I10" s="1586" t="str">
        <f>IF(I9="","",INDEX(DIFFERENTIATION_UNMERGE_VD,MATCH(I9,DIFFERENTIATION_ID_DIFF,0)))</f>
        <v>Холодное водоснабжение. Техническая вода</v>
      </c>
      <c r="J10" s="2055"/>
      <c r="AF10" s="1558">
        <v>11</v>
      </c>
    </row>
    <row r="11" spans="1:32" ht="11.5" customHeight="1">
      <c r="E11" s="648"/>
      <c r="F11" s="2270" t="s">
        <v>562</v>
      </c>
      <c r="G11" s="2271"/>
      <c r="H11" s="1586" t="str">
        <f>IF(H9="","",INDEX(DIFFERENTIATION_UNMERGE_AREA,MATCH(H9,DIFFERENTIATION_ID_DIFF,0)))</f>
        <v/>
      </c>
      <c r="I11" s="1586" t="str">
        <f>IF(I9="","",INDEX(DIFFERENTIATION_UNMERGE_AREA,MATCH(I9,DIFFERENTIATION_ID_DIFF,0)))</f>
        <v>Мантуровский муниципальный округ</v>
      </c>
      <c r="J11" s="2055"/>
      <c r="AF11" s="1558">
        <v>11</v>
      </c>
    </row>
    <row r="12" spans="1:32" ht="11.25" hidden="1" customHeight="1">
      <c r="E12" s="1589"/>
      <c r="F12" s="2288" t="s">
        <v>563</v>
      </c>
      <c r="G12" s="2289"/>
      <c r="H12" s="1590" t="str">
        <f>IF(H9="","",INDEX(DIFFERENTIATION_UNMERGE_SYSTEM,MATCH(H9,DIFFERENTIATION_ID_DIFF,0)))</f>
        <v/>
      </c>
      <c r="I12" s="1590" t="str">
        <f>IF(I9="","",INDEX(DIFFERENTIATION_UNMERGE_SYSTEM,MATCH(I9,DIFFERENTIATION_ID_DIFF,0)))</f>
        <v>НАО СВЕЗА Мантурово</v>
      </c>
      <c r="J12" s="2055"/>
      <c r="AF12" s="1558">
        <v>0</v>
      </c>
    </row>
    <row r="13" spans="1:32" ht="11.5" customHeight="1">
      <c r="E13" s="2272" t="s">
        <v>298</v>
      </c>
      <c r="F13" s="2273"/>
      <c r="G13" s="2273"/>
      <c r="H13" s="1583"/>
      <c r="I13" s="1583"/>
      <c r="J13" s="2055"/>
      <c r="AF13" s="1558">
        <v>11</v>
      </c>
    </row>
    <row r="14" spans="1:32" ht="24" customHeight="1">
      <c r="E14" s="1584" t="s">
        <v>86</v>
      </c>
      <c r="F14" s="1587" t="s">
        <v>300</v>
      </c>
      <c r="G14" s="1587" t="s">
        <v>564</v>
      </c>
      <c r="H14" s="1587" t="s">
        <v>301</v>
      </c>
      <c r="I14" s="1587" t="s">
        <v>301</v>
      </c>
      <c r="J14" s="2055"/>
      <c r="AF14" s="1558">
        <v>23</v>
      </c>
    </row>
    <row r="15" spans="1:32" ht="20" customHeight="1">
      <c r="D15" s="1565"/>
      <c r="E15" s="1557" t="s">
        <v>107</v>
      </c>
      <c r="F15" s="644" t="s">
        <v>774</v>
      </c>
      <c r="G15" s="1584" t="s">
        <v>550</v>
      </c>
      <c r="H15" s="494"/>
      <c r="I15" s="494"/>
      <c r="J15" s="226" t="s">
        <v>775</v>
      </c>
      <c r="K15" s="480" t="s">
        <v>628</v>
      </c>
      <c r="AF15" s="1558">
        <v>19</v>
      </c>
    </row>
    <row r="16" spans="1:32" ht="24" customHeight="1">
      <c r="D16" s="1565"/>
      <c r="E16" s="1557" t="s">
        <v>108</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20"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5"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 customHeight="1">
      <c r="A28" s="1094"/>
      <c r="D28" s="485"/>
      <c r="E28" s="733" t="str">
        <f>E27&amp;".0"</f>
        <v>2.9.0</v>
      </c>
      <c r="F28" s="921"/>
      <c r="G28" s="488"/>
      <c r="H28" s="922"/>
      <c r="I28" s="922"/>
      <c r="J28" s="923"/>
      <c r="AF28" s="1563">
        <v>1</v>
      </c>
    </row>
    <row r="29" spans="1:32" s="1293" customFormat="1" ht="20"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88</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89</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109</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90</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91</v>
      </c>
      <c r="F37" s="1588" t="s">
        <v>801</v>
      </c>
      <c r="G37" s="1581" t="s">
        <v>770</v>
      </c>
      <c r="H37" s="482"/>
      <c r="I37" s="482"/>
      <c r="J37" s="226" t="s">
        <v>771</v>
      </c>
      <c r="K37" s="480"/>
      <c r="L37" s="1563"/>
      <c r="M37" s="1563"/>
      <c r="R37" s="1563"/>
      <c r="U37" s="481"/>
      <c r="AA37" s="1559"/>
      <c r="AB37" s="1559"/>
      <c r="AC37" s="1559"/>
      <c r="AD37" s="1559"/>
      <c r="AE37" s="1559"/>
      <c r="AF37" s="1087">
        <v>23</v>
      </c>
    </row>
    <row r="38" spans="1:32" ht="11.5" customHeight="1">
      <c r="D38" s="1565"/>
      <c r="AF38" s="1558">
        <v>11</v>
      </c>
    </row>
    <row r="39" spans="1:32" ht="27.25" customHeight="1">
      <c r="D39" s="1565"/>
      <c r="E39" s="1180" t="s">
        <v>802</v>
      </c>
      <c r="F39" s="2182" t="s">
        <v>803</v>
      </c>
      <c r="G39" s="2182"/>
      <c r="H39" s="306"/>
      <c r="I39" s="306"/>
      <c r="J39" s="306"/>
      <c r="AF39" s="1558">
        <v>26</v>
      </c>
    </row>
    <row r="40" spans="1:32" s="1568" customFormat="1" ht="39.75" customHeight="1">
      <c r="A40" s="917"/>
      <c r="B40" s="1563"/>
      <c r="C40" s="1563"/>
      <c r="D40" s="288"/>
      <c r="F40" s="2182" t="s">
        <v>804</v>
      </c>
      <c r="G40" s="218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 customHeight="1">
      <c r="AF196" s="1558">
        <v>11</v>
      </c>
    </row>
    <row r="197" spans="1:32" ht="11.5" customHeight="1">
      <c r="AF197" s="1558">
        <v>11</v>
      </c>
    </row>
    <row r="198" spans="1:32" ht="11.5" customHeight="1">
      <c r="AF198" s="1558">
        <v>11</v>
      </c>
    </row>
    <row r="199" spans="1:32" ht="11.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80</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3" hidden="1" customWidth="1"/>
    <col min="2" max="2" width="3.59765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9765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2">
        <v>75</v>
      </c>
    </row>
    <row r="4" spans="1:24" s="1562" customFormat="1" ht="21" customHeight="1">
      <c r="A4" s="881"/>
      <c r="B4" s="448"/>
      <c r="D4" s="2158" t="str">
        <f>IF(org=0,"Не определено",org)</f>
        <v>НАО "СВЕЗА Мантурово"</v>
      </c>
      <c r="E4" s="2159"/>
      <c r="F4" s="2160"/>
      <c r="X4" s="693">
        <v>20</v>
      </c>
    </row>
    <row r="5" spans="1:24" ht="11.5" customHeight="1">
      <c r="C5" s="446"/>
      <c r="D5" s="525"/>
      <c r="E5" s="525"/>
      <c r="F5" s="525"/>
      <c r="G5" s="525"/>
      <c r="H5" s="689"/>
      <c r="I5" s="525"/>
      <c r="J5" s="689"/>
      <c r="K5" s="525"/>
      <c r="X5" s="442">
        <v>11</v>
      </c>
    </row>
    <row r="6" spans="1:24" ht="1" customHeight="1">
      <c r="C6" s="446"/>
      <c r="D6" s="446"/>
      <c r="E6" s="459"/>
      <c r="F6" s="551"/>
      <c r="G6" s="952"/>
      <c r="H6" s="952"/>
      <c r="I6" s="952" t="s">
        <v>116</v>
      </c>
      <c r="J6" s="952"/>
      <c r="X6" s="442">
        <v>1</v>
      </c>
    </row>
    <row r="7" spans="1:24" ht="11.5" customHeight="1">
      <c r="D7" s="648"/>
      <c r="E7" s="2270" t="s">
        <v>103</v>
      </c>
      <c r="F7" s="2271"/>
      <c r="G7" s="2290" t="str">
        <f>IF(G6="","",INDEX(DIFFERENTIATION_UNMERGE_VD,MATCH(G6,DIFFERENTIATION_ID_DIFF,0)))</f>
        <v/>
      </c>
      <c r="H7" s="2291"/>
      <c r="I7" s="2290" t="str">
        <f>IF(I6="","",INDEX(DIFFERENTIATION_UNMERGE_VD,MATCH(I6,DIFFERENTIATION_ID_DIFF,0)))</f>
        <v>Холодное водоснабжение. Техническая вода</v>
      </c>
      <c r="J7" s="2291"/>
      <c r="K7" s="2114"/>
      <c r="L7" s="446"/>
      <c r="X7" s="442">
        <v>11</v>
      </c>
    </row>
    <row r="8" spans="1:24" ht="11.5" customHeight="1">
      <c r="A8" s="641"/>
      <c r="D8" s="648"/>
      <c r="E8" s="2270" t="s">
        <v>562</v>
      </c>
      <c r="F8" s="2271"/>
      <c r="G8" s="2290" t="str">
        <f>IF(G6="","",INDEX(DIFFERENTIATION_UNMERGE_AREA,MATCH(G6,DIFFERENTIATION_ID_DIFF,0)))</f>
        <v/>
      </c>
      <c r="H8" s="2291"/>
      <c r="I8" s="2290" t="str">
        <f>IF(I6="","",INDEX(DIFFERENTIATION_UNMERGE_AREA,MATCH(I6,DIFFERENTIATION_ID_DIFF,0)))</f>
        <v>Мантуровский муниципальный округ</v>
      </c>
      <c r="J8" s="2291"/>
      <c r="K8" s="2119"/>
      <c r="L8" s="446"/>
      <c r="X8" s="442">
        <v>11</v>
      </c>
    </row>
    <row r="9" spans="1:24" ht="11.5" customHeight="1">
      <c r="A9" s="641"/>
      <c r="D9" s="648"/>
      <c r="E9" s="2270" t="s">
        <v>563</v>
      </c>
      <c r="F9" s="2271"/>
      <c r="G9" s="2290" t="str">
        <f>IF(G6="","",INDEX(DIFFERENTIATION_UNMERGE_SYSTEM,MATCH(G6,DIFFERENTIATION_ID_DIFF,0)))</f>
        <v/>
      </c>
      <c r="H9" s="2291"/>
      <c r="I9" s="2290" t="str">
        <f>IF(I6="","",INDEX(DIFFERENTIATION_UNMERGE_SYSTEM,MATCH(I6,DIFFERENTIATION_ID_DIFF,0)))</f>
        <v>НАО СВЕЗА Мантурово</v>
      </c>
      <c r="J9" s="2291"/>
      <c r="K9" s="2119"/>
      <c r="L9" s="446"/>
      <c r="X9" s="442">
        <v>11</v>
      </c>
    </row>
    <row r="10" spans="1:24" s="1562" customFormat="1" ht="11.5" customHeight="1">
      <c r="A10" s="951"/>
      <c r="B10" s="448"/>
      <c r="D10" s="2037" t="s">
        <v>298</v>
      </c>
      <c r="E10" s="2042"/>
      <c r="F10" s="2042"/>
      <c r="G10" s="2042"/>
      <c r="H10" s="2042"/>
      <c r="I10" s="2042"/>
      <c r="J10" s="2036"/>
      <c r="K10" s="2119"/>
      <c r="L10" s="446"/>
      <c r="X10" s="693">
        <v>11</v>
      </c>
    </row>
    <row r="11" spans="1:24" s="1562" customFormat="1" ht="24" customHeight="1">
      <c r="A11" s="2182"/>
      <c r="B11" s="2182"/>
      <c r="C11" s="594"/>
      <c r="D11" s="640" t="s">
        <v>86</v>
      </c>
      <c r="E11" s="642" t="s">
        <v>805</v>
      </c>
      <c r="F11" s="642" t="s">
        <v>564</v>
      </c>
      <c r="G11" s="402" t="s">
        <v>301</v>
      </c>
      <c r="H11" s="402" t="s">
        <v>388</v>
      </c>
      <c r="I11" s="738" t="s">
        <v>301</v>
      </c>
      <c r="J11" s="739" t="s">
        <v>388</v>
      </c>
      <c r="K11" s="2169"/>
      <c r="L11" s="595"/>
      <c r="X11" s="446">
        <v>23</v>
      </c>
    </row>
    <row r="12" spans="1:24" s="1569"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292" t="s">
        <v>806</v>
      </c>
      <c r="D13" s="883" t="s">
        <v>107</v>
      </c>
      <c r="E13" s="216" t="s">
        <v>807</v>
      </c>
      <c r="F13" s="597" t="s">
        <v>808</v>
      </c>
      <c r="G13" s="494"/>
      <c r="H13" s="598"/>
      <c r="I13" s="494"/>
      <c r="J13" s="598"/>
      <c r="K13" s="226" t="s">
        <v>809</v>
      </c>
      <c r="L13" s="657"/>
      <c r="X13" s="442">
        <v>0</v>
      </c>
    </row>
    <row r="14" spans="1:24" ht="22.5" hidden="1" customHeight="1">
      <c r="A14" s="2292"/>
      <c r="D14" s="476" t="s">
        <v>108</v>
      </c>
      <c r="E14" s="216" t="s">
        <v>810</v>
      </c>
      <c r="F14" s="597" t="s">
        <v>811</v>
      </c>
      <c r="G14" s="494"/>
      <c r="H14" s="599"/>
      <c r="I14" s="494"/>
      <c r="J14" s="599"/>
      <c r="K14" s="226" t="s">
        <v>812</v>
      </c>
      <c r="L14" s="657"/>
      <c r="X14" s="442">
        <v>0</v>
      </c>
    </row>
    <row r="15" spans="1:24" s="1562" customFormat="1" ht="78.75" hidden="1" customHeight="1">
      <c r="A15" s="2292"/>
      <c r="B15" s="448"/>
      <c r="D15" s="883" t="s">
        <v>88</v>
      </c>
      <c r="E15" s="644" t="s">
        <v>813</v>
      </c>
      <c r="F15" s="880" t="s">
        <v>304</v>
      </c>
      <c r="G15" s="880" t="s">
        <v>304</v>
      </c>
      <c r="H15" s="45"/>
      <c r="I15" s="880" t="s">
        <v>304</v>
      </c>
      <c r="J15" s="45"/>
      <c r="K15" s="226" t="s">
        <v>814</v>
      </c>
      <c r="L15" s="657"/>
      <c r="X15" s="693">
        <v>0</v>
      </c>
    </row>
    <row r="16" spans="1:24" s="1562" customFormat="1" ht="22.5" hidden="1" customHeight="1">
      <c r="A16" s="2292"/>
      <c r="B16" s="448"/>
      <c r="D16" s="883" t="s">
        <v>322</v>
      </c>
      <c r="E16" s="884" t="s">
        <v>815</v>
      </c>
      <c r="F16" s="880" t="s">
        <v>816</v>
      </c>
      <c r="G16" s="748"/>
      <c r="H16" s="45"/>
      <c r="I16" s="748"/>
      <c r="J16" s="45"/>
      <c r="K16" s="226"/>
      <c r="L16" s="657"/>
      <c r="X16" s="693">
        <v>0</v>
      </c>
    </row>
    <row r="17" spans="1:24" s="1562" customFormat="1" ht="22.5" hidden="1" customHeight="1">
      <c r="A17" s="2292"/>
      <c r="B17" s="448"/>
      <c r="D17" s="883" t="s">
        <v>330</v>
      </c>
      <c r="E17" s="884" t="s">
        <v>817</v>
      </c>
      <c r="F17" s="880" t="s">
        <v>818</v>
      </c>
      <c r="G17" s="748"/>
      <c r="H17" s="45"/>
      <c r="I17" s="748"/>
      <c r="J17" s="45"/>
      <c r="K17" s="226"/>
      <c r="L17" s="657"/>
      <c r="X17" s="693">
        <v>0</v>
      </c>
    </row>
    <row r="18" spans="1:24" s="1562" customFormat="1" ht="33.75" hidden="1" customHeight="1">
      <c r="A18" s="2292"/>
      <c r="B18" s="448"/>
      <c r="D18" s="883" t="s">
        <v>332</v>
      </c>
      <c r="E18" s="884" t="s">
        <v>819</v>
      </c>
      <c r="F18" s="880" t="s">
        <v>569</v>
      </c>
      <c r="G18" s="617"/>
      <c r="H18" s="45"/>
      <c r="I18" s="617"/>
      <c r="J18" s="45"/>
      <c r="K18" s="226"/>
      <c r="L18" s="657"/>
      <c r="X18" s="693">
        <v>0</v>
      </c>
    </row>
    <row r="19" spans="1:24" ht="101.25" hidden="1" customHeight="1">
      <c r="A19" s="2292"/>
      <c r="D19" s="883" t="s">
        <v>89</v>
      </c>
      <c r="E19" s="216" t="s">
        <v>820</v>
      </c>
      <c r="F19" s="597" t="s">
        <v>544</v>
      </c>
      <c r="G19" s="600"/>
      <c r="H19" s="599"/>
      <c r="I19" s="885"/>
      <c r="J19" s="599"/>
      <c r="K19" s="226" t="s">
        <v>821</v>
      </c>
      <c r="L19" s="657"/>
      <c r="X19" s="442">
        <v>0</v>
      </c>
    </row>
    <row r="20" spans="1:24" s="1562" customFormat="1" ht="18.75" hidden="1" customHeight="1">
      <c r="A20" s="2292"/>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2"/>
      <c r="C21" s="886"/>
      <c r="D21" s="883" t="s">
        <v>755</v>
      </c>
      <c r="E21" s="513" t="s">
        <v>823</v>
      </c>
      <c r="F21" s="880" t="s">
        <v>824</v>
      </c>
      <c r="G21" s="617"/>
      <c r="H21" s="45"/>
      <c r="I21" s="617"/>
      <c r="J21" s="45"/>
      <c r="K21" s="878"/>
      <c r="L21" s="657"/>
      <c r="W21" s="612"/>
      <c r="X21" s="693">
        <v>0</v>
      </c>
    </row>
    <row r="22" spans="1:24" s="1562" customFormat="1" ht="33.75" hidden="1" customHeight="1">
      <c r="A22" s="2292"/>
      <c r="C22" s="886"/>
      <c r="D22" s="883" t="s">
        <v>758</v>
      </c>
      <c r="E22" s="513" t="s">
        <v>825</v>
      </c>
      <c r="F22" s="880" t="s">
        <v>826</v>
      </c>
      <c r="G22" s="617"/>
      <c r="H22" s="45"/>
      <c r="I22" s="617"/>
      <c r="J22" s="45"/>
      <c r="K22" s="878"/>
      <c r="L22" s="657"/>
      <c r="W22" s="612"/>
      <c r="X22" s="693">
        <v>0</v>
      </c>
    </row>
    <row r="23" spans="1:24" s="1562" customFormat="1" ht="22.5" hidden="1" customHeight="1">
      <c r="A23" s="2292"/>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2"/>
      <c r="C24" s="886"/>
      <c r="D24" s="883" t="s">
        <v>828</v>
      </c>
      <c r="E24" s="513" t="s">
        <v>829</v>
      </c>
      <c r="F24" s="880" t="s">
        <v>830</v>
      </c>
      <c r="G24" s="617"/>
      <c r="H24" s="623"/>
      <c r="I24" s="617"/>
      <c r="J24" s="623"/>
      <c r="K24" s="878"/>
      <c r="L24" s="657"/>
      <c r="W24" s="612"/>
      <c r="X24" s="693">
        <v>0</v>
      </c>
    </row>
    <row r="25" spans="1:24" s="1562" customFormat="1" ht="22.5" hidden="1" customHeight="1">
      <c r="A25" s="2292"/>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2"/>
      <c r="C26" s="886"/>
      <c r="D26" s="883" t="s">
        <v>833</v>
      </c>
      <c r="E26" s="490" t="s">
        <v>834</v>
      </c>
      <c r="F26" s="880" t="s">
        <v>835</v>
      </c>
      <c r="G26" s="617"/>
      <c r="H26" s="623"/>
      <c r="I26" s="617"/>
      <c r="J26" s="623"/>
      <c r="K26" s="878"/>
      <c r="L26" s="657"/>
      <c r="W26" s="612"/>
      <c r="X26" s="693">
        <v>0</v>
      </c>
    </row>
    <row r="27" spans="1:24" s="1562" customFormat="1" ht="18.75" hidden="1" customHeight="1">
      <c r="A27" s="2292"/>
      <c r="C27" s="886"/>
      <c r="D27" s="883" t="s">
        <v>836</v>
      </c>
      <c r="E27" s="490" t="s">
        <v>837</v>
      </c>
      <c r="F27" s="880" t="s">
        <v>838</v>
      </c>
      <c r="G27" s="617"/>
      <c r="H27" s="623"/>
      <c r="I27" s="617"/>
      <c r="J27" s="623"/>
      <c r="K27" s="878"/>
      <c r="L27" s="657"/>
      <c r="W27" s="612"/>
      <c r="X27" s="693">
        <v>0</v>
      </c>
    </row>
    <row r="28" spans="1:24" s="1562" customFormat="1" ht="18.75" hidden="1" customHeight="1">
      <c r="A28" s="2292"/>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2"/>
      <c r="C29" s="886"/>
      <c r="D29" s="883" t="s">
        <v>841</v>
      </c>
      <c r="E29" s="490" t="s">
        <v>834</v>
      </c>
      <c r="F29" s="880" t="s">
        <v>842</v>
      </c>
      <c r="G29" s="617"/>
      <c r="H29" s="623"/>
      <c r="I29" s="617"/>
      <c r="J29" s="623"/>
      <c r="K29" s="878"/>
      <c r="L29" s="657"/>
      <c r="W29" s="612"/>
      <c r="X29" s="693">
        <v>0</v>
      </c>
    </row>
    <row r="30" spans="1:24" s="1562" customFormat="1" ht="18.75" hidden="1" customHeight="1">
      <c r="A30" s="2292"/>
      <c r="C30" s="886"/>
      <c r="D30" s="883" t="s">
        <v>843</v>
      </c>
      <c r="E30" s="490" t="s">
        <v>844</v>
      </c>
      <c r="F30" s="880" t="s">
        <v>845</v>
      </c>
      <c r="G30" s="617"/>
      <c r="H30" s="623"/>
      <c r="I30" s="617"/>
      <c r="J30" s="623"/>
      <c r="K30" s="878"/>
      <c r="L30" s="657"/>
      <c r="W30" s="612"/>
      <c r="X30" s="693">
        <v>0</v>
      </c>
    </row>
    <row r="31" spans="1:24" ht="126.75" hidden="1" customHeight="1">
      <c r="A31" s="2292"/>
      <c r="D31" s="883" t="s">
        <v>109</v>
      </c>
      <c r="E31" s="216" t="s">
        <v>846</v>
      </c>
      <c r="F31" s="597" t="s">
        <v>556</v>
      </c>
      <c r="G31" s="494"/>
      <c r="H31" s="599"/>
      <c r="I31" s="494"/>
      <c r="J31" s="599"/>
      <c r="K31" s="226" t="s">
        <v>847</v>
      </c>
      <c r="L31" s="657"/>
      <c r="X31" s="442">
        <v>0</v>
      </c>
    </row>
    <row r="32" spans="1:24" ht="56.25" hidden="1" customHeight="1">
      <c r="A32" s="2292"/>
      <c r="D32" s="883" t="s">
        <v>90</v>
      </c>
      <c r="E32" s="216" t="s">
        <v>848</v>
      </c>
      <c r="F32" s="476" t="s">
        <v>818</v>
      </c>
      <c r="G32" s="494"/>
      <c r="H32" s="599"/>
      <c r="I32" s="494"/>
      <c r="J32" s="599"/>
      <c r="K32" s="226" t="s">
        <v>849</v>
      </c>
      <c r="L32" s="657"/>
      <c r="X32" s="442">
        <v>0</v>
      </c>
    </row>
    <row r="33" spans="1:24" ht="11.25" hidden="1" customHeight="1">
      <c r="A33" s="2292"/>
      <c r="E33" s="601"/>
      <c r="F33" s="118"/>
      <c r="G33" s="118"/>
      <c r="H33" s="118"/>
      <c r="I33" s="118"/>
      <c r="J33" s="118"/>
      <c r="K33" s="118"/>
      <c r="X33" s="442">
        <v>0</v>
      </c>
    </row>
    <row r="34" spans="1:24" ht="12.75" hidden="1" customHeight="1">
      <c r="A34" s="2292"/>
      <c r="D34" s="4">
        <v>1</v>
      </c>
      <c r="E34" s="272" t="s">
        <v>850</v>
      </c>
      <c r="X34" s="442">
        <v>0</v>
      </c>
    </row>
    <row r="35" spans="1:24" ht="11.25" hidden="1" customHeight="1">
      <c r="A35" s="2292"/>
      <c r="D35" s="306"/>
      <c r="E35" s="272" t="s">
        <v>851</v>
      </c>
      <c r="X35" s="442">
        <v>0</v>
      </c>
    </row>
    <row r="36" spans="1:24" s="1562" customFormat="1" ht="11.5" customHeight="1">
      <c r="A36" s="963"/>
      <c r="B36" s="455"/>
      <c r="D36" s="964"/>
      <c r="E36" s="965"/>
      <c r="X36" s="446">
        <v>11</v>
      </c>
    </row>
    <row r="37" spans="1:24" s="1562" customFormat="1" ht="22.5" customHeight="1">
      <c r="A37" s="2292" t="s">
        <v>852</v>
      </c>
      <c r="B37" s="448"/>
      <c r="D37" s="883">
        <v>1</v>
      </c>
      <c r="E37" s="644" t="s">
        <v>853</v>
      </c>
      <c r="F37" s="597" t="s">
        <v>808</v>
      </c>
      <c r="G37" s="494"/>
      <c r="H37" s="456"/>
      <c r="I37" s="494"/>
      <c r="J37" s="456"/>
      <c r="K37" s="226" t="s">
        <v>854</v>
      </c>
      <c r="X37" s="693">
        <v>0</v>
      </c>
    </row>
    <row r="38" spans="1:24" s="1562" customFormat="1" ht="22.5" customHeight="1">
      <c r="A38" s="2292"/>
      <c r="B38" s="448"/>
      <c r="D38" s="606" t="s">
        <v>108</v>
      </c>
      <c r="E38" s="962" t="s">
        <v>855</v>
      </c>
      <c r="F38" s="966" t="s">
        <v>544</v>
      </c>
      <c r="G38" s="966" t="s">
        <v>544</v>
      </c>
      <c r="H38" s="960"/>
      <c r="I38" s="966" t="s">
        <v>544</v>
      </c>
      <c r="J38" s="960"/>
      <c r="K38" s="961"/>
      <c r="X38" s="693">
        <v>0</v>
      </c>
    </row>
    <row r="39" spans="1:24" s="1562" customFormat="1" ht="33.75" customHeight="1">
      <c r="A39" s="2292"/>
      <c r="B39" s="448"/>
      <c r="D39" s="602" t="s">
        <v>710</v>
      </c>
      <c r="E39" s="660" t="s">
        <v>856</v>
      </c>
      <c r="F39" s="597" t="s">
        <v>857</v>
      </c>
      <c r="G39" s="605"/>
      <c r="H39" s="953"/>
      <c r="I39" s="605"/>
      <c r="J39" s="953"/>
      <c r="K39" s="226" t="s">
        <v>858</v>
      </c>
      <c r="X39" s="693">
        <v>0</v>
      </c>
    </row>
    <row r="40" spans="1:24" s="1562" customFormat="1" ht="33.75" customHeight="1">
      <c r="A40" s="2292"/>
      <c r="B40" s="448"/>
      <c r="D40" s="602" t="s">
        <v>713</v>
      </c>
      <c r="E40" s="660" t="s">
        <v>859</v>
      </c>
      <c r="F40" s="957" t="s">
        <v>860</v>
      </c>
      <c r="G40" s="678"/>
      <c r="H40" s="953"/>
      <c r="I40" s="678"/>
      <c r="J40" s="953"/>
      <c r="K40" s="226" t="s">
        <v>861</v>
      </c>
      <c r="X40" s="693">
        <v>0</v>
      </c>
    </row>
    <row r="41" spans="1:24" s="1562" customFormat="1" ht="22.5" customHeight="1">
      <c r="A41" s="2292"/>
      <c r="B41" s="448"/>
      <c r="D41" s="602" t="s">
        <v>88</v>
      </c>
      <c r="E41" s="659" t="s">
        <v>862</v>
      </c>
      <c r="F41" s="597" t="s">
        <v>544</v>
      </c>
      <c r="G41" s="597" t="s">
        <v>544</v>
      </c>
      <c r="H41" s="954"/>
      <c r="I41" s="597" t="s">
        <v>544</v>
      </c>
      <c r="J41" s="954"/>
      <c r="K41" s="239"/>
      <c r="X41" s="693">
        <v>0</v>
      </c>
    </row>
    <row r="42" spans="1:24" s="1562" customFormat="1" ht="45" customHeight="1">
      <c r="A42" s="2292"/>
      <c r="B42" s="448"/>
      <c r="D42" s="602" t="s">
        <v>322</v>
      </c>
      <c r="E42" s="660" t="s">
        <v>863</v>
      </c>
      <c r="F42" s="597" t="s">
        <v>556</v>
      </c>
      <c r="G42" s="494"/>
      <c r="H42" s="954"/>
      <c r="I42" s="494"/>
      <c r="J42" s="954"/>
      <c r="K42" s="239" t="s">
        <v>864</v>
      </c>
      <c r="X42" s="693">
        <v>0</v>
      </c>
    </row>
    <row r="43" spans="1:24" s="1562" customFormat="1" ht="45" customHeight="1">
      <c r="A43" s="2292"/>
      <c r="B43" s="448"/>
      <c r="D43" s="602" t="s">
        <v>330</v>
      </c>
      <c r="E43" s="604" t="s">
        <v>865</v>
      </c>
      <c r="F43" s="958" t="s">
        <v>556</v>
      </c>
      <c r="G43" s="679"/>
      <c r="H43" s="953"/>
      <c r="I43" s="679"/>
      <c r="J43" s="953"/>
      <c r="K43" s="239" t="s">
        <v>866</v>
      </c>
      <c r="X43" s="693">
        <v>0</v>
      </c>
    </row>
    <row r="44" spans="1:24" s="1562" customFormat="1" ht="11.25" customHeight="1">
      <c r="A44" s="2292"/>
      <c r="B44" s="448"/>
      <c r="D44" s="602" t="s">
        <v>89</v>
      </c>
      <c r="E44" s="603" t="s">
        <v>867</v>
      </c>
      <c r="F44" s="597" t="s">
        <v>857</v>
      </c>
      <c r="G44" s="605"/>
      <c r="H44" s="953"/>
      <c r="I44" s="605"/>
      <c r="J44" s="953"/>
      <c r="K44" s="226"/>
      <c r="X44" s="693">
        <v>0</v>
      </c>
    </row>
    <row r="45" spans="1:24" s="1562" customFormat="1" ht="11.25" customHeight="1">
      <c r="A45" s="2292"/>
      <c r="B45" s="448"/>
      <c r="D45" s="602" t="s">
        <v>752</v>
      </c>
      <c r="E45" s="604" t="s">
        <v>868</v>
      </c>
      <c r="F45" s="597" t="s">
        <v>857</v>
      </c>
      <c r="G45" s="605"/>
      <c r="H45" s="953"/>
      <c r="I45" s="605"/>
      <c r="J45" s="953"/>
      <c r="K45" s="226"/>
      <c r="X45" s="693">
        <v>0</v>
      </c>
    </row>
    <row r="46" spans="1:24" s="1562" customFormat="1" ht="11.25" customHeight="1">
      <c r="A46" s="2292"/>
      <c r="B46" s="448"/>
      <c r="D46" s="602" t="s">
        <v>794</v>
      </c>
      <c r="E46" s="604" t="s">
        <v>869</v>
      </c>
      <c r="F46" s="597" t="s">
        <v>857</v>
      </c>
      <c r="G46" s="605"/>
      <c r="H46" s="953"/>
      <c r="I46" s="605"/>
      <c r="J46" s="953"/>
      <c r="K46" s="226"/>
      <c r="X46" s="693">
        <v>0</v>
      </c>
    </row>
    <row r="47" spans="1:24" s="1562" customFormat="1" ht="11.25" customHeight="1">
      <c r="A47" s="2292"/>
      <c r="B47" s="448"/>
      <c r="D47" s="602" t="s">
        <v>797</v>
      </c>
      <c r="E47" s="604" t="s">
        <v>870</v>
      </c>
      <c r="F47" s="597" t="s">
        <v>857</v>
      </c>
      <c r="G47" s="605"/>
      <c r="H47" s="953"/>
      <c r="I47" s="605"/>
      <c r="J47" s="953"/>
      <c r="K47" s="226"/>
      <c r="X47" s="693">
        <v>0</v>
      </c>
    </row>
    <row r="48" spans="1:24" s="1562" customFormat="1" ht="11.25" customHeight="1">
      <c r="A48" s="2292"/>
      <c r="B48" s="448"/>
      <c r="D48" s="602" t="s">
        <v>871</v>
      </c>
      <c r="E48" s="608" t="s">
        <v>872</v>
      </c>
      <c r="F48" s="597" t="s">
        <v>857</v>
      </c>
      <c r="G48" s="605"/>
      <c r="H48" s="953"/>
      <c r="I48" s="605"/>
      <c r="J48" s="953"/>
      <c r="K48" s="226"/>
      <c r="X48" s="693">
        <v>0</v>
      </c>
    </row>
    <row r="49" spans="1:24" s="1562" customFormat="1" ht="11.25" customHeight="1">
      <c r="A49" s="2292"/>
      <c r="B49" s="448"/>
      <c r="D49" s="602" t="s">
        <v>873</v>
      </c>
      <c r="E49" s="608" t="s">
        <v>874</v>
      </c>
      <c r="F49" s="597" t="s">
        <v>857</v>
      </c>
      <c r="G49" s="605"/>
      <c r="H49" s="953"/>
      <c r="I49" s="605"/>
      <c r="J49" s="953"/>
      <c r="K49" s="226"/>
      <c r="X49" s="693">
        <v>0</v>
      </c>
    </row>
    <row r="50" spans="1:24" s="1562" customFormat="1" ht="11.25" customHeight="1">
      <c r="A50" s="2292"/>
      <c r="B50" s="448"/>
      <c r="D50" s="602" t="s">
        <v>875</v>
      </c>
      <c r="E50" s="604" t="s">
        <v>876</v>
      </c>
      <c r="F50" s="597" t="s">
        <v>857</v>
      </c>
      <c r="G50" s="605"/>
      <c r="H50" s="953"/>
      <c r="I50" s="605"/>
      <c r="J50" s="953"/>
      <c r="K50" s="226"/>
      <c r="X50" s="693">
        <v>0</v>
      </c>
    </row>
    <row r="51" spans="1:24" s="1562" customFormat="1" ht="11.25" customHeight="1">
      <c r="A51" s="2292"/>
      <c r="B51" s="448"/>
      <c r="D51" s="602" t="s">
        <v>877</v>
      </c>
      <c r="E51" s="604" t="s">
        <v>878</v>
      </c>
      <c r="F51" s="597" t="s">
        <v>857</v>
      </c>
      <c r="G51" s="605"/>
      <c r="H51" s="953"/>
      <c r="I51" s="605"/>
      <c r="J51" s="953"/>
      <c r="K51" s="226"/>
      <c r="X51" s="693">
        <v>0</v>
      </c>
    </row>
    <row r="52" spans="1:24" s="1562" customFormat="1" ht="45" customHeight="1">
      <c r="A52" s="2292"/>
      <c r="B52" s="448"/>
      <c r="D52" s="602" t="s">
        <v>109</v>
      </c>
      <c r="E52" s="603" t="s">
        <v>879</v>
      </c>
      <c r="F52" s="597" t="s">
        <v>857</v>
      </c>
      <c r="G52" s="605"/>
      <c r="H52" s="953"/>
      <c r="I52" s="605"/>
      <c r="J52" s="953"/>
      <c r="K52" s="226"/>
      <c r="X52" s="693">
        <v>0</v>
      </c>
    </row>
    <row r="53" spans="1:24" s="1562" customFormat="1" ht="11.25" customHeight="1">
      <c r="A53" s="2292"/>
      <c r="B53" s="448"/>
      <c r="D53" s="602" t="s">
        <v>311</v>
      </c>
      <c r="E53" s="604" t="s">
        <v>868</v>
      </c>
      <c r="F53" s="597" t="s">
        <v>857</v>
      </c>
      <c r="G53" s="605"/>
      <c r="H53" s="953"/>
      <c r="I53" s="605"/>
      <c r="J53" s="953"/>
      <c r="K53" s="226"/>
      <c r="X53" s="693">
        <v>0</v>
      </c>
    </row>
    <row r="54" spans="1:24" s="1562" customFormat="1" ht="11.25" customHeight="1">
      <c r="A54" s="2292"/>
      <c r="B54" s="448"/>
      <c r="D54" s="602" t="s">
        <v>880</v>
      </c>
      <c r="E54" s="604" t="s">
        <v>869</v>
      </c>
      <c r="F54" s="597" t="s">
        <v>857</v>
      </c>
      <c r="G54" s="605"/>
      <c r="H54" s="953"/>
      <c r="I54" s="605"/>
      <c r="J54" s="953"/>
      <c r="K54" s="226"/>
      <c r="X54" s="693">
        <v>0</v>
      </c>
    </row>
    <row r="55" spans="1:24" s="1562" customFormat="1" ht="11.25" customHeight="1">
      <c r="A55" s="2292"/>
      <c r="B55" s="448"/>
      <c r="D55" s="602" t="s">
        <v>881</v>
      </c>
      <c r="E55" s="604" t="s">
        <v>870</v>
      </c>
      <c r="F55" s="597" t="s">
        <v>857</v>
      </c>
      <c r="G55" s="605"/>
      <c r="H55" s="953"/>
      <c r="I55" s="605"/>
      <c r="J55" s="953"/>
      <c r="K55" s="226"/>
      <c r="X55" s="693">
        <v>0</v>
      </c>
    </row>
    <row r="56" spans="1:24" s="1562" customFormat="1" ht="11.25" customHeight="1">
      <c r="A56" s="2292"/>
      <c r="B56" s="448"/>
      <c r="D56" s="602" t="s">
        <v>882</v>
      </c>
      <c r="E56" s="608" t="s">
        <v>872</v>
      </c>
      <c r="F56" s="597" t="s">
        <v>857</v>
      </c>
      <c r="G56" s="605"/>
      <c r="H56" s="953"/>
      <c r="I56" s="605"/>
      <c r="J56" s="953"/>
      <c r="K56" s="226"/>
      <c r="X56" s="693">
        <v>0</v>
      </c>
    </row>
    <row r="57" spans="1:24" s="1562" customFormat="1" ht="11.25" customHeight="1">
      <c r="A57" s="2292"/>
      <c r="B57" s="448"/>
      <c r="D57" s="602" t="s">
        <v>883</v>
      </c>
      <c r="E57" s="608" t="s">
        <v>874</v>
      </c>
      <c r="F57" s="597" t="s">
        <v>857</v>
      </c>
      <c r="G57" s="605"/>
      <c r="H57" s="953"/>
      <c r="I57" s="605"/>
      <c r="J57" s="953"/>
      <c r="K57" s="226"/>
      <c r="X57" s="693">
        <v>0</v>
      </c>
    </row>
    <row r="58" spans="1:24" s="1562" customFormat="1" ht="11.25" customHeight="1">
      <c r="A58" s="2292"/>
      <c r="B58" s="448"/>
      <c r="D58" s="602" t="s">
        <v>884</v>
      </c>
      <c r="E58" s="604" t="s">
        <v>876</v>
      </c>
      <c r="F58" s="597" t="s">
        <v>857</v>
      </c>
      <c r="G58" s="605"/>
      <c r="H58" s="953"/>
      <c r="I58" s="605"/>
      <c r="J58" s="953"/>
      <c r="K58" s="226"/>
      <c r="X58" s="693">
        <v>0</v>
      </c>
    </row>
    <row r="59" spans="1:24" s="1562" customFormat="1" ht="11.25" customHeight="1">
      <c r="A59" s="2292"/>
      <c r="B59" s="448"/>
      <c r="D59" s="602" t="s">
        <v>885</v>
      </c>
      <c r="E59" s="604" t="s">
        <v>878</v>
      </c>
      <c r="F59" s="597" t="s">
        <v>857</v>
      </c>
      <c r="G59" s="605"/>
      <c r="H59" s="953"/>
      <c r="I59" s="605"/>
      <c r="J59" s="953"/>
      <c r="K59" s="226"/>
      <c r="X59" s="693">
        <v>0</v>
      </c>
    </row>
    <row r="60" spans="1:24" s="1562" customFormat="1" ht="33.75" customHeight="1">
      <c r="A60" s="2292"/>
      <c r="B60" s="448"/>
      <c r="D60" s="602" t="s">
        <v>90</v>
      </c>
      <c r="E60" s="603" t="s">
        <v>886</v>
      </c>
      <c r="F60" s="658" t="s">
        <v>556</v>
      </c>
      <c r="G60" s="679"/>
      <c r="H60" s="953"/>
      <c r="I60" s="679"/>
      <c r="J60" s="953"/>
      <c r="K60" s="239" t="s">
        <v>887</v>
      </c>
      <c r="X60" s="693">
        <v>0</v>
      </c>
    </row>
    <row r="61" spans="1:24" s="1562" customFormat="1" ht="33.75" customHeight="1">
      <c r="A61" s="2292"/>
      <c r="B61" s="448"/>
      <c r="D61" s="602" t="s">
        <v>91</v>
      </c>
      <c r="E61" s="603" t="s">
        <v>888</v>
      </c>
      <c r="F61" s="663" t="s">
        <v>818</v>
      </c>
      <c r="G61" s="605"/>
      <c r="H61" s="953"/>
      <c r="I61" s="605"/>
      <c r="J61" s="953"/>
      <c r="K61" s="226"/>
      <c r="X61" s="693">
        <v>0</v>
      </c>
    </row>
    <row r="62" spans="1:24" s="1562" customFormat="1" ht="22.5" customHeight="1">
      <c r="A62" s="2292"/>
      <c r="B62" s="448" t="s">
        <v>586</v>
      </c>
      <c r="D62" s="602" t="s">
        <v>110</v>
      </c>
      <c r="E62" s="603" t="s">
        <v>889</v>
      </c>
      <c r="F62" s="663" t="s">
        <v>304</v>
      </c>
      <c r="G62" s="319"/>
      <c r="H62" s="953"/>
      <c r="I62" s="319"/>
      <c r="J62" s="953"/>
      <c r="K62" s="226" t="s">
        <v>629</v>
      </c>
      <c r="X62" s="693">
        <v>0</v>
      </c>
    </row>
    <row r="63" spans="1:24" s="1562" customFormat="1" ht="45" customHeight="1">
      <c r="A63" s="2292"/>
      <c r="B63" s="448" t="s">
        <v>586</v>
      </c>
      <c r="D63" s="602" t="s">
        <v>890</v>
      </c>
      <c r="E63" s="604" t="s">
        <v>891</v>
      </c>
      <c r="F63" s="658" t="s">
        <v>304</v>
      </c>
      <c r="G63" s="319"/>
      <c r="H63" s="953"/>
      <c r="I63" s="319"/>
      <c r="J63" s="953"/>
      <c r="K63" s="226" t="s">
        <v>629</v>
      </c>
      <c r="X63" s="693">
        <v>0</v>
      </c>
    </row>
    <row r="64" spans="1:24" s="1562" customFormat="1" ht="11.5" customHeight="1">
      <c r="A64" s="963"/>
      <c r="B64" s="455"/>
      <c r="D64" s="964"/>
      <c r="E64" s="965"/>
      <c r="X64" s="446">
        <v>11</v>
      </c>
    </row>
    <row r="65" spans="1:24" s="1562" customFormat="1" ht="22.5" hidden="1" customHeight="1">
      <c r="A65" s="2292" t="s">
        <v>892</v>
      </c>
      <c r="B65" s="448"/>
      <c r="D65" s="602">
        <v>1</v>
      </c>
      <c r="E65" s="681" t="s">
        <v>893</v>
      </c>
      <c r="F65" s="677" t="s">
        <v>808</v>
      </c>
      <c r="G65" s="678"/>
      <c r="H65" s="959"/>
      <c r="I65" s="678"/>
      <c r="J65" s="959"/>
      <c r="K65" s="238" t="s">
        <v>894</v>
      </c>
      <c r="X65" s="693">
        <v>0</v>
      </c>
    </row>
    <row r="66" spans="1:24" s="1562" customFormat="1" ht="56.25" hidden="1" customHeight="1">
      <c r="A66" s="2292"/>
      <c r="B66" s="448"/>
      <c r="D66" s="680" t="s">
        <v>108</v>
      </c>
      <c r="E66" s="644" t="s">
        <v>895</v>
      </c>
      <c r="F66" s="597" t="s">
        <v>544</v>
      </c>
      <c r="G66" s="597" t="s">
        <v>544</v>
      </c>
      <c r="H66" s="456"/>
      <c r="I66" s="597" t="s">
        <v>544</v>
      </c>
      <c r="J66" s="456"/>
      <c r="K66" s="226"/>
      <c r="X66" s="693">
        <v>0</v>
      </c>
    </row>
    <row r="67" spans="1:24" s="1562" customFormat="1" ht="33.75" hidden="1" customHeight="1">
      <c r="A67" s="2292"/>
      <c r="B67" s="448"/>
      <c r="D67" s="680" t="s">
        <v>707</v>
      </c>
      <c r="E67" s="884" t="s">
        <v>896</v>
      </c>
      <c r="F67" s="597" t="s">
        <v>860</v>
      </c>
      <c r="G67" s="664"/>
      <c r="H67" s="456"/>
      <c r="I67" s="664"/>
      <c r="J67" s="456"/>
      <c r="K67" s="226"/>
      <c r="X67" s="693">
        <v>0</v>
      </c>
    </row>
    <row r="68" spans="1:24" s="1562" customFormat="1" ht="22.5" hidden="1" customHeight="1">
      <c r="A68" s="2292"/>
      <c r="B68" s="448"/>
      <c r="D68" s="680" t="s">
        <v>305</v>
      </c>
      <c r="E68" s="884" t="s">
        <v>897</v>
      </c>
      <c r="F68" s="597" t="s">
        <v>860</v>
      </c>
      <c r="G68" s="664"/>
      <c r="H68" s="456"/>
      <c r="I68" s="664"/>
      <c r="J68" s="456"/>
      <c r="K68" s="226"/>
      <c r="X68" s="693">
        <v>0</v>
      </c>
    </row>
    <row r="69" spans="1:24" s="1562" customFormat="1" ht="22.5" hidden="1" customHeight="1">
      <c r="A69" s="2292"/>
      <c r="B69" s="448"/>
      <c r="D69" s="680" t="s">
        <v>308</v>
      </c>
      <c r="E69" s="884" t="s">
        <v>898</v>
      </c>
      <c r="F69" s="658" t="s">
        <v>556</v>
      </c>
      <c r="G69" s="679"/>
      <c r="H69" s="456"/>
      <c r="I69" s="679"/>
      <c r="J69" s="456"/>
      <c r="K69" s="226"/>
      <c r="X69" s="693">
        <v>0</v>
      </c>
    </row>
    <row r="70" spans="1:24" s="1562" customFormat="1" ht="22.5" hidden="1" customHeight="1">
      <c r="A70" s="2292"/>
      <c r="B70" s="448"/>
      <c r="D70" s="680" t="s">
        <v>727</v>
      </c>
      <c r="E70" s="884" t="s">
        <v>899</v>
      </c>
      <c r="F70" s="658" t="s">
        <v>556</v>
      </c>
      <c r="G70" s="679"/>
      <c r="H70" s="456"/>
      <c r="I70" s="679"/>
      <c r="J70" s="456"/>
      <c r="K70" s="226"/>
      <c r="X70" s="693">
        <v>0</v>
      </c>
    </row>
    <row r="71" spans="1:24" s="1562" customFormat="1" ht="22.5" hidden="1" customHeight="1">
      <c r="A71" s="2292"/>
      <c r="B71" s="448"/>
      <c r="D71" s="602" t="s">
        <v>88</v>
      </c>
      <c r="E71" s="603" t="s">
        <v>900</v>
      </c>
      <c r="F71" s="597" t="s">
        <v>860</v>
      </c>
      <c r="G71" s="494"/>
      <c r="H71" s="960"/>
      <c r="I71" s="494"/>
      <c r="J71" s="960"/>
      <c r="K71" s="239"/>
      <c r="X71" s="693">
        <v>0</v>
      </c>
    </row>
    <row r="72" spans="1:24" s="1562" customFormat="1" ht="56.25" hidden="1" customHeight="1">
      <c r="A72" s="2292"/>
      <c r="B72" s="448"/>
      <c r="D72" s="602" t="s">
        <v>89</v>
      </c>
      <c r="E72" s="603" t="s">
        <v>901</v>
      </c>
      <c r="F72" s="658" t="s">
        <v>556</v>
      </c>
      <c r="G72" s="679"/>
      <c r="H72" s="953"/>
      <c r="I72" s="679"/>
      <c r="J72" s="953"/>
      <c r="K72" s="239"/>
      <c r="X72" s="693">
        <v>0</v>
      </c>
    </row>
    <row r="73" spans="1:24" s="1562" customFormat="1" ht="33.75" hidden="1" customHeight="1">
      <c r="A73" s="2292"/>
      <c r="B73" s="448"/>
      <c r="D73" s="602" t="s">
        <v>109</v>
      </c>
      <c r="E73" s="603" t="s">
        <v>902</v>
      </c>
      <c r="F73" s="663" t="s">
        <v>818</v>
      </c>
      <c r="G73" s="605"/>
      <c r="H73" s="953"/>
      <c r="I73" s="605"/>
      <c r="J73" s="953"/>
      <c r="K73" s="226"/>
      <c r="X73" s="693">
        <v>0</v>
      </c>
    </row>
    <row r="74" spans="1:24" s="1562" customFormat="1" ht="22.5" hidden="1" customHeight="1">
      <c r="A74" s="2292"/>
      <c r="B74" s="448" t="s">
        <v>586</v>
      </c>
      <c r="D74" s="602" t="s">
        <v>90</v>
      </c>
      <c r="E74" s="603" t="s">
        <v>903</v>
      </c>
      <c r="F74" s="663" t="s">
        <v>304</v>
      </c>
      <c r="G74" s="319"/>
      <c r="H74" s="953"/>
      <c r="I74" s="319"/>
      <c r="J74" s="953"/>
      <c r="K74" s="226" t="s">
        <v>629</v>
      </c>
      <c r="X74" s="693">
        <v>0</v>
      </c>
    </row>
    <row r="75" spans="1:24" s="1562" customFormat="1" ht="45" hidden="1" customHeight="1">
      <c r="A75" s="2292"/>
      <c r="B75" s="448" t="s">
        <v>586</v>
      </c>
      <c r="D75" s="602" t="s">
        <v>650</v>
      </c>
      <c r="E75" s="604" t="s">
        <v>904</v>
      </c>
      <c r="F75" s="658" t="s">
        <v>304</v>
      </c>
      <c r="G75" s="319"/>
      <c r="H75" s="953"/>
      <c r="I75" s="319"/>
      <c r="J75" s="953"/>
      <c r="K75" s="226" t="s">
        <v>629</v>
      </c>
      <c r="X75" s="693">
        <v>0</v>
      </c>
    </row>
    <row r="76" spans="1:24" s="1562" customFormat="1" ht="11.5" customHeight="1">
      <c r="A76" s="963"/>
      <c r="B76" s="455"/>
      <c r="D76" s="964"/>
      <c r="E76" s="965"/>
      <c r="X76" s="446">
        <v>11</v>
      </c>
    </row>
    <row r="77" spans="1:24" s="1562" customFormat="1" ht="11.25" hidden="1" customHeight="1">
      <c r="A77" s="2292" t="s">
        <v>905</v>
      </c>
      <c r="B77" s="448"/>
      <c r="D77" s="602">
        <v>1</v>
      </c>
      <c r="E77" s="603" t="s">
        <v>906</v>
      </c>
      <c r="F77" s="658" t="s">
        <v>808</v>
      </c>
      <c r="G77" s="661"/>
      <c r="H77" s="953"/>
      <c r="I77" s="661"/>
      <c r="J77" s="953"/>
      <c r="K77" s="226" t="s">
        <v>907</v>
      </c>
      <c r="X77" s="693">
        <v>0</v>
      </c>
    </row>
    <row r="78" spans="1:24" s="1562" customFormat="1" ht="11.25" hidden="1" customHeight="1">
      <c r="A78" s="2292"/>
      <c r="B78" s="448"/>
      <c r="D78" s="602" t="s">
        <v>108</v>
      </c>
      <c r="E78" s="603" t="s">
        <v>908</v>
      </c>
      <c r="F78" s="658" t="s">
        <v>808</v>
      </c>
      <c r="G78" s="661"/>
      <c r="H78" s="953"/>
      <c r="I78" s="661"/>
      <c r="J78" s="953"/>
      <c r="K78" s="226" t="s">
        <v>909</v>
      </c>
      <c r="X78" s="693">
        <v>0</v>
      </c>
    </row>
    <row r="79" spans="1:24" s="1562" customFormat="1" ht="22.5" hidden="1" customHeight="1">
      <c r="A79" s="2292"/>
      <c r="B79" s="448"/>
      <c r="D79" s="602" t="s">
        <v>88</v>
      </c>
      <c r="E79" s="659" t="s">
        <v>910</v>
      </c>
      <c r="F79" s="597" t="s">
        <v>857</v>
      </c>
      <c r="G79" s="661"/>
      <c r="H79" s="953"/>
      <c r="I79" s="661"/>
      <c r="J79" s="953"/>
      <c r="K79" s="226" t="s">
        <v>911</v>
      </c>
      <c r="X79" s="693">
        <v>0</v>
      </c>
    </row>
    <row r="80" spans="1:24" s="1562" customFormat="1" ht="11.25" hidden="1" customHeight="1">
      <c r="A80" s="2292"/>
      <c r="B80" s="448"/>
      <c r="D80" s="602" t="s">
        <v>322</v>
      </c>
      <c r="E80" s="660" t="s">
        <v>912</v>
      </c>
      <c r="F80" s="597" t="s">
        <v>857</v>
      </c>
      <c r="G80" s="661"/>
      <c r="H80" s="953"/>
      <c r="I80" s="661"/>
      <c r="J80" s="953"/>
      <c r="K80" s="226"/>
      <c r="X80" s="693">
        <v>0</v>
      </c>
    </row>
    <row r="81" spans="1:24" s="1562" customFormat="1" ht="11.25" hidden="1" customHeight="1">
      <c r="A81" s="2292"/>
      <c r="B81" s="448"/>
      <c r="D81" s="602" t="s">
        <v>330</v>
      </c>
      <c r="E81" s="660" t="s">
        <v>913</v>
      </c>
      <c r="F81" s="597" t="s">
        <v>857</v>
      </c>
      <c r="G81" s="661"/>
      <c r="H81" s="953"/>
      <c r="I81" s="661"/>
      <c r="J81" s="953"/>
      <c r="K81" s="226"/>
      <c r="X81" s="693">
        <v>0</v>
      </c>
    </row>
    <row r="82" spans="1:24" s="1562" customFormat="1" ht="11.25" hidden="1" customHeight="1">
      <c r="A82" s="2292"/>
      <c r="B82" s="448"/>
      <c r="D82" s="602" t="s">
        <v>332</v>
      </c>
      <c r="E82" s="660" t="s">
        <v>914</v>
      </c>
      <c r="F82" s="597" t="s">
        <v>857</v>
      </c>
      <c r="G82" s="661"/>
      <c r="H82" s="953"/>
      <c r="I82" s="661"/>
      <c r="J82" s="953"/>
      <c r="K82" s="226"/>
      <c r="X82" s="693">
        <v>0</v>
      </c>
    </row>
    <row r="83" spans="1:24" s="1562" customFormat="1" ht="11.25" hidden="1" customHeight="1">
      <c r="A83" s="2292"/>
      <c r="B83" s="448"/>
      <c r="D83" s="602" t="s">
        <v>334</v>
      </c>
      <c r="E83" s="660" t="s">
        <v>915</v>
      </c>
      <c r="F83" s="597" t="s">
        <v>857</v>
      </c>
      <c r="G83" s="661"/>
      <c r="H83" s="953"/>
      <c r="I83" s="661"/>
      <c r="J83" s="953"/>
      <c r="K83" s="226"/>
      <c r="X83" s="693">
        <v>0</v>
      </c>
    </row>
    <row r="84" spans="1:24" s="1562" customFormat="1" ht="11.25" hidden="1" customHeight="1">
      <c r="A84" s="2292"/>
      <c r="B84" s="448"/>
      <c r="D84" s="602" t="s">
        <v>916</v>
      </c>
      <c r="E84" s="660" t="s">
        <v>917</v>
      </c>
      <c r="F84" s="597" t="s">
        <v>857</v>
      </c>
      <c r="G84" s="661"/>
      <c r="H84" s="953"/>
      <c r="I84" s="661"/>
      <c r="J84" s="953"/>
      <c r="K84" s="226"/>
      <c r="X84" s="693">
        <v>0</v>
      </c>
    </row>
    <row r="85" spans="1:24" s="1562" customFormat="1" ht="11.25" hidden="1" customHeight="1">
      <c r="A85" s="2292"/>
      <c r="B85" s="448"/>
      <c r="D85" s="602" t="s">
        <v>918</v>
      </c>
      <c r="E85" s="660" t="s">
        <v>919</v>
      </c>
      <c r="F85" s="597" t="s">
        <v>857</v>
      </c>
      <c r="G85" s="661"/>
      <c r="H85" s="953"/>
      <c r="I85" s="661"/>
      <c r="J85" s="953"/>
      <c r="K85" s="226"/>
      <c r="X85" s="693">
        <v>0</v>
      </c>
    </row>
    <row r="86" spans="1:24" s="1562" customFormat="1" ht="11.25" hidden="1" customHeight="1">
      <c r="A86" s="2292"/>
      <c r="B86" s="448"/>
      <c r="D86" s="602" t="s">
        <v>920</v>
      </c>
      <c r="E86" s="660" t="s">
        <v>921</v>
      </c>
      <c r="F86" s="597" t="s">
        <v>857</v>
      </c>
      <c r="G86" s="661"/>
      <c r="H86" s="953"/>
      <c r="I86" s="661"/>
      <c r="J86" s="953"/>
      <c r="K86" s="226"/>
      <c r="X86" s="693">
        <v>0</v>
      </c>
    </row>
    <row r="87" spans="1:24" s="1562" customFormat="1" ht="45" hidden="1" customHeight="1">
      <c r="A87" s="2292"/>
      <c r="B87" s="448"/>
      <c r="D87" s="602" t="s">
        <v>89</v>
      </c>
      <c r="E87" s="603" t="s">
        <v>922</v>
      </c>
      <c r="F87" s="597" t="s">
        <v>857</v>
      </c>
      <c r="G87" s="661"/>
      <c r="H87" s="953"/>
      <c r="I87" s="661"/>
      <c r="J87" s="953"/>
      <c r="K87" s="226" t="s">
        <v>923</v>
      </c>
      <c r="X87" s="693">
        <v>0</v>
      </c>
    </row>
    <row r="88" spans="1:24" s="1562" customFormat="1" ht="11.25" hidden="1" customHeight="1">
      <c r="A88" s="2292"/>
      <c r="B88" s="448"/>
      <c r="D88" s="602" t="s">
        <v>752</v>
      </c>
      <c r="E88" s="660" t="s">
        <v>912</v>
      </c>
      <c r="F88" s="597" t="s">
        <v>857</v>
      </c>
      <c r="G88" s="661"/>
      <c r="H88" s="953"/>
      <c r="I88" s="661"/>
      <c r="J88" s="953"/>
      <c r="K88" s="226"/>
      <c r="X88" s="693">
        <v>0</v>
      </c>
    </row>
    <row r="89" spans="1:24" s="1562" customFormat="1" ht="11.25" hidden="1" customHeight="1">
      <c r="A89" s="2292"/>
      <c r="B89" s="448"/>
      <c r="D89" s="602" t="s">
        <v>794</v>
      </c>
      <c r="E89" s="660" t="s">
        <v>913</v>
      </c>
      <c r="F89" s="597" t="s">
        <v>857</v>
      </c>
      <c r="G89" s="661"/>
      <c r="H89" s="953"/>
      <c r="I89" s="661"/>
      <c r="J89" s="953"/>
      <c r="K89" s="226"/>
      <c r="X89" s="693">
        <v>0</v>
      </c>
    </row>
    <row r="90" spans="1:24" s="1562" customFormat="1" ht="11.25" hidden="1" customHeight="1">
      <c r="A90" s="2292"/>
      <c r="B90" s="448"/>
      <c r="D90" s="602" t="s">
        <v>797</v>
      </c>
      <c r="E90" s="660" t="s">
        <v>914</v>
      </c>
      <c r="F90" s="597" t="s">
        <v>857</v>
      </c>
      <c r="G90" s="661"/>
      <c r="H90" s="953"/>
      <c r="I90" s="661"/>
      <c r="J90" s="953"/>
      <c r="K90" s="226"/>
      <c r="X90" s="693">
        <v>0</v>
      </c>
    </row>
    <row r="91" spans="1:24" s="1562" customFormat="1" ht="11.25" hidden="1" customHeight="1">
      <c r="A91" s="2292"/>
      <c r="B91" s="448"/>
      <c r="D91" s="602" t="s">
        <v>875</v>
      </c>
      <c r="E91" s="660" t="s">
        <v>915</v>
      </c>
      <c r="F91" s="597" t="s">
        <v>857</v>
      </c>
      <c r="G91" s="661"/>
      <c r="H91" s="953"/>
      <c r="I91" s="661"/>
      <c r="J91" s="953"/>
      <c r="K91" s="226"/>
      <c r="X91" s="693">
        <v>0</v>
      </c>
    </row>
    <row r="92" spans="1:24" s="1562" customFormat="1" ht="11.25" hidden="1" customHeight="1">
      <c r="A92" s="2292"/>
      <c r="B92" s="448"/>
      <c r="D92" s="602" t="s">
        <v>877</v>
      </c>
      <c r="E92" s="660" t="s">
        <v>917</v>
      </c>
      <c r="F92" s="597" t="s">
        <v>857</v>
      </c>
      <c r="G92" s="661"/>
      <c r="H92" s="953"/>
      <c r="I92" s="661"/>
      <c r="J92" s="953"/>
      <c r="K92" s="226"/>
      <c r="X92" s="693">
        <v>0</v>
      </c>
    </row>
    <row r="93" spans="1:24" s="1562" customFormat="1" ht="11.25" hidden="1" customHeight="1">
      <c r="A93" s="2292"/>
      <c r="B93" s="448"/>
      <c r="D93" s="602" t="s">
        <v>924</v>
      </c>
      <c r="E93" s="660" t="s">
        <v>919</v>
      </c>
      <c r="F93" s="597" t="s">
        <v>857</v>
      </c>
      <c r="G93" s="661"/>
      <c r="H93" s="953"/>
      <c r="I93" s="661"/>
      <c r="J93" s="953"/>
      <c r="K93" s="226"/>
      <c r="X93" s="693">
        <v>0</v>
      </c>
    </row>
    <row r="94" spans="1:24" s="1562" customFormat="1" ht="11.25" hidden="1" customHeight="1">
      <c r="A94" s="2292"/>
      <c r="B94" s="448"/>
      <c r="D94" s="602" t="s">
        <v>925</v>
      </c>
      <c r="E94" s="660" t="s">
        <v>921</v>
      </c>
      <c r="F94" s="597" t="s">
        <v>857</v>
      </c>
      <c r="G94" s="661"/>
      <c r="H94" s="953"/>
      <c r="I94" s="661"/>
      <c r="J94" s="953"/>
      <c r="K94" s="226"/>
      <c r="X94" s="693">
        <v>0</v>
      </c>
    </row>
    <row r="95" spans="1:24" s="1562" customFormat="1" ht="24.75" hidden="1" customHeight="1">
      <c r="A95" s="2292"/>
      <c r="B95" s="448"/>
      <c r="D95" s="602" t="s">
        <v>109</v>
      </c>
      <c r="E95" s="603" t="s">
        <v>926</v>
      </c>
      <c r="F95" s="662" t="s">
        <v>556</v>
      </c>
      <c r="G95" s="664"/>
      <c r="H95" s="953"/>
      <c r="I95" s="664"/>
      <c r="J95" s="953"/>
      <c r="K95" s="226" t="s">
        <v>927</v>
      </c>
      <c r="X95" s="693">
        <v>0</v>
      </c>
    </row>
    <row r="96" spans="1:24" s="1562" customFormat="1" ht="33.75" hidden="1" customHeight="1">
      <c r="A96" s="2292"/>
      <c r="B96" s="448"/>
      <c r="D96" s="602" t="s">
        <v>90</v>
      </c>
      <c r="E96" s="603" t="s">
        <v>928</v>
      </c>
      <c r="F96" s="663" t="s">
        <v>818</v>
      </c>
      <c r="G96" s="665"/>
      <c r="H96" s="953"/>
      <c r="I96" s="665"/>
      <c r="J96" s="953"/>
      <c r="K96" s="226"/>
      <c r="X96" s="693">
        <v>0</v>
      </c>
    </row>
    <row r="97" spans="1:24" s="1562" customFormat="1" ht="22.5" hidden="1" customHeight="1">
      <c r="A97" s="2292"/>
      <c r="B97" s="448" t="s">
        <v>586</v>
      </c>
      <c r="D97" s="602" t="s">
        <v>91</v>
      </c>
      <c r="E97" s="603" t="s">
        <v>929</v>
      </c>
      <c r="F97" s="663" t="s">
        <v>304</v>
      </c>
      <c r="G97" s="322"/>
      <c r="H97" s="953"/>
      <c r="I97" s="322"/>
      <c r="J97" s="953"/>
      <c r="K97" s="226" t="s">
        <v>629</v>
      </c>
      <c r="X97" s="693">
        <v>0</v>
      </c>
    </row>
    <row r="98" spans="1:24" s="1562" customFormat="1" ht="45" hidden="1" customHeight="1">
      <c r="A98" s="2292"/>
      <c r="B98" s="448" t="s">
        <v>586</v>
      </c>
      <c r="D98" s="602" t="s">
        <v>930</v>
      </c>
      <c r="E98" s="604" t="s">
        <v>931</v>
      </c>
      <c r="F98" s="658" t="s">
        <v>304</v>
      </c>
      <c r="G98" s="322"/>
      <c r="H98" s="953"/>
      <c r="I98" s="322"/>
      <c r="J98" s="953"/>
      <c r="K98" s="226" t="s">
        <v>629</v>
      </c>
      <c r="X98" s="693">
        <v>0</v>
      </c>
    </row>
    <row r="99" spans="1:24" s="1562" customFormat="1" ht="95.25" hidden="1" customHeight="1">
      <c r="A99" s="2292"/>
      <c r="B99" s="448" t="s">
        <v>586</v>
      </c>
      <c r="D99" s="602" t="s">
        <v>110</v>
      </c>
      <c r="E99" s="603" t="s">
        <v>932</v>
      </c>
      <c r="F99" s="658" t="s">
        <v>304</v>
      </c>
      <c r="G99" s="322"/>
      <c r="H99" s="953"/>
      <c r="I99" s="322"/>
      <c r="J99" s="953"/>
      <c r="K99" s="226" t="s">
        <v>629</v>
      </c>
      <c r="X99" s="693">
        <v>0</v>
      </c>
    </row>
    <row r="100" spans="1:24" s="1562" customFormat="1" ht="22.5" hidden="1" customHeight="1">
      <c r="A100" s="2292"/>
      <c r="B100" s="448" t="s">
        <v>586</v>
      </c>
      <c r="D100" s="602" t="s">
        <v>148</v>
      </c>
      <c r="E100" s="603" t="s">
        <v>933</v>
      </c>
      <c r="F100" s="658" t="s">
        <v>304</v>
      </c>
      <c r="G100" s="322"/>
      <c r="H100" s="953"/>
      <c r="I100" s="322"/>
      <c r="J100" s="953"/>
      <c r="K100" s="226" t="s">
        <v>629</v>
      </c>
      <c r="X100" s="693">
        <v>0</v>
      </c>
    </row>
    <row r="101" spans="1:24" s="1562" customFormat="1" ht="11.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F13" activePane="bottomRight" state="frozen"/>
      <selection pane="topRight" activeCell="E1" sqref="E1"/>
      <selection pane="bottomLeft" activeCell="A13" sqref="A13"/>
      <selection pane="bottomRight" activeCell="M13" sqref="M13"/>
    </sheetView>
  </sheetViews>
  <sheetFormatPr defaultColWidth="9.09765625" defaultRowHeight="11.25" customHeight="1"/>
  <cols>
    <col min="1" max="1" width="6.3984375" style="1779" hidden="1" customWidth="1"/>
    <col min="2" max="2" width="2" style="1779" hidden="1" customWidth="1"/>
    <col min="3" max="3" width="3" style="1779" customWidth="1"/>
    <col min="4" max="4" width="4" style="1779" customWidth="1"/>
    <col min="5" max="5" width="44" style="1779" customWidth="1"/>
    <col min="6" max="6" width="6.3984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09765625" style="1551" hidden="1"/>
    <col min="21" max="24" width="9.09765625" style="1193" hidden="1"/>
    <col min="25" max="37" width="9.09765625" style="1297" hidden="1"/>
    <col min="38" max="38" width="8" style="1297" customWidth="1"/>
    <col min="39" max="39" width="9.09765625" style="1779" hidden="1"/>
  </cols>
  <sheetData>
    <row r="1" spans="1:39" ht="11.25" hidden="1" customHeight="1">
      <c r="AM1" s="520" t="s">
        <v>14</v>
      </c>
    </row>
    <row r="2" spans="1:39" ht="11.25" hidden="1" customHeight="1">
      <c r="AM2" s="520">
        <v>0</v>
      </c>
    </row>
    <row r="3" spans="1:39" ht="11.5" customHeight="1">
      <c r="AM3" s="520">
        <v>11</v>
      </c>
    </row>
    <row r="4" spans="1:39" ht="35.65" customHeight="1">
      <c r="A4" s="522"/>
      <c r="B4" s="522"/>
      <c r="D4" s="2048" t="str">
        <f>Титульный!E5</f>
        <v>Информация об условиях, на которых осуществляется поставка товаров (оказание услуг) в сфере холодного водоснабжения</v>
      </c>
      <c r="E4" s="2049"/>
      <c r="F4" s="2049"/>
      <c r="G4" s="2049"/>
      <c r="H4" s="2049"/>
      <c r="I4" s="2050"/>
      <c r="J4" s="521"/>
      <c r="K4" s="521"/>
      <c r="L4" s="521"/>
      <c r="M4" s="521"/>
      <c r="AM4" s="520">
        <v>34</v>
      </c>
    </row>
    <row r="5" spans="1:39" s="526" customFormat="1" ht="14.65" customHeight="1">
      <c r="A5" s="522"/>
      <c r="B5" s="522"/>
      <c r="C5" s="522"/>
      <c r="D5" s="2051" t="str">
        <f>IF(org=0,"Не определено",org)</f>
        <v>НАО "СВЕЗА Мантурово"</v>
      </c>
      <c r="E5" s="2052"/>
      <c r="F5" s="2052"/>
      <c r="G5" s="2052"/>
      <c r="H5" s="2052"/>
      <c r="I5" s="205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25" customHeight="1">
      <c r="A6" s="2040"/>
      <c r="B6" s="2040"/>
      <c r="C6" s="2040"/>
      <c r="D6" s="2040"/>
      <c r="E6" s="2040"/>
      <c r="F6" s="204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0">
        <v>0</v>
      </c>
    </row>
    <row r="8" spans="1:39" s="526" customFormat="1" ht="6.25"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4"/>
      <c r="B9" s="260"/>
      <c r="C9" s="260"/>
      <c r="D9" s="2055" t="s">
        <v>103</v>
      </c>
      <c r="E9" s="2055"/>
      <c r="F9" s="2056" t="s">
        <v>104</v>
      </c>
      <c r="G9" s="2057"/>
      <c r="H9" s="2057"/>
      <c r="I9" s="2057"/>
      <c r="J9" s="2060" t="s">
        <v>105</v>
      </c>
      <c r="K9" s="2060"/>
      <c r="L9" s="2060"/>
      <c r="M9" s="2060"/>
      <c r="AM9" s="520">
        <v>18</v>
      </c>
    </row>
    <row r="10" spans="1:39" ht="24" customHeight="1">
      <c r="A10" s="2054"/>
      <c r="B10" s="529"/>
      <c r="C10" s="462"/>
      <c r="D10" s="460" t="s">
        <v>86</v>
      </c>
      <c r="E10" s="460" t="s">
        <v>87</v>
      </c>
      <c r="F10" s="460" t="s">
        <v>106</v>
      </c>
      <c r="G10" s="2061" t="s">
        <v>86</v>
      </c>
      <c r="H10" s="2062"/>
      <c r="I10" s="460" t="s">
        <v>87</v>
      </c>
      <c r="J10" s="460" t="s">
        <v>106</v>
      </c>
      <c r="K10" s="2061" t="s">
        <v>86</v>
      </c>
      <c r="L10" s="2062"/>
      <c r="M10" s="460" t="s">
        <v>87</v>
      </c>
      <c r="N10" s="1554"/>
      <c r="AM10" s="520">
        <v>23</v>
      </c>
    </row>
    <row r="11" spans="1:39" s="1779" customFormat="1" ht="11.25" hidden="1" customHeight="1">
      <c r="A11" s="530"/>
      <c r="B11" s="530"/>
      <c r="C11" s="530"/>
      <c r="D11" s="531" t="s">
        <v>107</v>
      </c>
      <c r="E11" s="531" t="s">
        <v>108</v>
      </c>
      <c r="F11" s="531" t="s">
        <v>88</v>
      </c>
      <c r="G11" s="2044" t="s">
        <v>89</v>
      </c>
      <c r="H11" s="2045"/>
      <c r="I11" s="531" t="s">
        <v>109</v>
      </c>
      <c r="J11" s="531" t="s">
        <v>90</v>
      </c>
      <c r="K11" s="2046" t="s">
        <v>91</v>
      </c>
      <c r="L11" s="2047"/>
      <c r="M11" s="531" t="s">
        <v>110</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 customHeight="1">
      <c r="A12" s="534"/>
      <c r="B12" s="535"/>
      <c r="C12" s="535"/>
      <c r="D12" s="536"/>
      <c r="E12" s="304"/>
      <c r="F12" s="537"/>
      <c r="G12" s="989"/>
      <c r="H12" s="989"/>
      <c r="I12" s="537"/>
      <c r="J12" s="537"/>
      <c r="K12" s="111"/>
      <c r="L12" s="304"/>
      <c r="M12" s="538"/>
      <c r="N12" s="1554"/>
      <c r="O12" s="1340" t="s">
        <v>111</v>
      </c>
      <c r="P12" s="1340" t="s">
        <v>112</v>
      </c>
      <c r="Q12" s="1340" t="s">
        <v>113</v>
      </c>
      <c r="R12" s="1340" t="s">
        <v>114</v>
      </c>
      <c r="AM12" s="520">
        <v>1</v>
      </c>
    </row>
    <row r="13" spans="1:39" s="1779" customFormat="1" ht="15.75" customHeight="1">
      <c r="A13" s="230"/>
      <c r="B13" s="230"/>
      <c r="C13" s="463"/>
      <c r="D13" s="2066" t="s">
        <v>107</v>
      </c>
      <c r="E13" s="2067" t="str">
        <f>INDEX(VD_NAME_LIST,MATCH("4189672",VD_ID_LIST,0))</f>
        <v>Холодное водоснабжение. Техническая вода</v>
      </c>
      <c r="F13" s="2070" t="s">
        <v>64</v>
      </c>
      <c r="G13" s="2071"/>
      <c r="H13" s="2072">
        <v>1</v>
      </c>
      <c r="I13" s="2063" t="str">
        <f>IF(U13="","",INDEX(TERRITORY_MR_LIST,MATCH(U13,TERRITORY_LIST_ID,0)))</f>
        <v>Мантуровский муниципальный округ</v>
      </c>
      <c r="J13" s="2065" t="s">
        <v>64</v>
      </c>
      <c r="K13" s="539"/>
      <c r="L13" s="464" t="s">
        <v>107</v>
      </c>
      <c r="M13" s="2018" t="s">
        <v>115</v>
      </c>
      <c r="N13" s="743"/>
      <c r="O13" s="1343" t="s">
        <v>116</v>
      </c>
      <c r="P13" s="1340" t="str">
        <f>$E$13</f>
        <v>Холодное водоснабжение. Техническая вода</v>
      </c>
      <c r="Q13" s="1340" t="str">
        <f>IF($F$13="нет","без дифференциации",$I$13)</f>
        <v>Мантуровский муниципальный округ</v>
      </c>
      <c r="R13" s="1340" t="str">
        <f>IF($J$13="нет","без дифференциации",M13)</f>
        <v>НАО СВЕЗА Мантурово</v>
      </c>
      <c r="S13" s="1343"/>
      <c r="T13" s="1343"/>
      <c r="U13" s="1193" t="s">
        <v>96</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6"/>
      <c r="E14" s="2068"/>
      <c r="F14" s="2065"/>
      <c r="G14" s="2071"/>
      <c r="H14" s="2072"/>
      <c r="I14" s="2064"/>
      <c r="J14" s="2065"/>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6"/>
      <c r="E15" s="2069"/>
      <c r="F15" s="2065"/>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25.69921875" style="1562" hidden="1" customWidth="1"/>
    <col min="8" max="8" width="33.69921875" style="1562" hidden="1" customWidth="1"/>
    <col min="9" max="9" width="25.69921875" style="1562" customWidth="1"/>
    <col min="10" max="10" width="33" style="1562" customWidth="1"/>
    <col min="11" max="11" width="93"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3"/>
      <c r="C3" s="2294" t="s">
        <v>687</v>
      </c>
      <c r="D3" s="626" t="str">
        <f>B3&amp;".1"</f>
        <v>.1</v>
      </c>
      <c r="E3" s="627" t="s">
        <v>934</v>
      </c>
      <c r="F3" s="628" t="s">
        <v>304</v>
      </c>
      <c r="G3" s="623"/>
      <c r="H3" s="338"/>
      <c r="I3" s="623"/>
      <c r="J3" s="338"/>
      <c r="K3" s="226" t="s">
        <v>935</v>
      </c>
      <c r="V3" s="442">
        <v>0</v>
      </c>
    </row>
    <row r="4" spans="1:22" ht="15" hidden="1" customHeight="1">
      <c r="A4" s="442"/>
      <c r="B4" s="2293"/>
      <c r="C4" s="2294"/>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3"/>
      <c r="C6" s="2294" t="s">
        <v>687</v>
      </c>
      <c r="D6" s="626" t="str">
        <f>B6&amp;".1"</f>
        <v>.1</v>
      </c>
      <c r="E6" s="627" t="s">
        <v>938</v>
      </c>
      <c r="F6" s="628" t="s">
        <v>304</v>
      </c>
      <c r="G6" s="623"/>
      <c r="H6" s="338"/>
      <c r="I6" s="623"/>
      <c r="J6" s="338"/>
      <c r="K6" s="226" t="s">
        <v>939</v>
      </c>
      <c r="V6" s="442">
        <v>0</v>
      </c>
    </row>
    <row r="7" spans="1:22" ht="15" hidden="1" customHeight="1">
      <c r="A7" s="442"/>
      <c r="B7" s="2293"/>
      <c r="C7" s="2294"/>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3"/>
      <c r="C9" s="2294" t="s">
        <v>687</v>
      </c>
      <c r="D9" s="626" t="str">
        <f>B9&amp;".1"</f>
        <v>.1</v>
      </c>
      <c r="E9" s="627" t="s">
        <v>940</v>
      </c>
      <c r="F9" s="628" t="s">
        <v>304</v>
      </c>
      <c r="G9" s="634" t="s">
        <v>22</v>
      </c>
      <c r="H9" s="338" t="s">
        <v>22</v>
      </c>
      <c r="I9" s="634" t="s">
        <v>22</v>
      </c>
      <c r="J9" s="338" t="s">
        <v>22</v>
      </c>
      <c r="K9" s="226"/>
      <c r="V9" s="442">
        <v>0</v>
      </c>
    </row>
    <row r="10" spans="1:22" ht="15" hidden="1" customHeight="1">
      <c r="A10" s="442"/>
      <c r="B10" s="2293"/>
      <c r="C10" s="2294"/>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3"/>
      <c r="C11" s="2294"/>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3"/>
      <c r="C13" s="2294" t="s">
        <v>687</v>
      </c>
      <c r="D13" s="626" t="str">
        <f>B13&amp;".1"</f>
        <v>.1</v>
      </c>
      <c r="E13" s="627" t="s">
        <v>945</v>
      </c>
      <c r="F13" s="628" t="s">
        <v>304</v>
      </c>
      <c r="G13" s="634" t="s">
        <v>22</v>
      </c>
      <c r="H13" s="338" t="s">
        <v>22</v>
      </c>
      <c r="I13" s="634" t="s">
        <v>22</v>
      </c>
      <c r="J13" s="338" t="s">
        <v>22</v>
      </c>
      <c r="K13" s="226" t="s">
        <v>946</v>
      </c>
      <c r="V13" s="442">
        <v>0</v>
      </c>
    </row>
    <row r="14" spans="1:22" ht="15" hidden="1" customHeight="1">
      <c r="B14" s="2293"/>
      <c r="C14" s="2294"/>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3"/>
      <c r="K22" s="474"/>
      <c r="V22" s="442">
        <v>22</v>
      </c>
    </row>
    <row r="23" spans="1:22" ht="15.75" customHeight="1">
      <c r="C23" s="113"/>
      <c r="D23" s="2136" t="str">
        <f>IF(org=0,"Не определено",org)</f>
        <v>НАО "СВЕЗА Мантурово"</v>
      </c>
      <c r="E23" s="2136"/>
      <c r="F23" s="2136"/>
      <c r="G23" s="2136"/>
      <c r="H23" s="2136"/>
      <c r="I23" s="2136"/>
      <c r="J23" s="613"/>
      <c r="K23" s="474"/>
      <c r="V23" s="442">
        <v>15</v>
      </c>
    </row>
    <row r="24" spans="1:22" ht="15.75" customHeight="1">
      <c r="C24" s="113"/>
      <c r="D24" s="446"/>
      <c r="E24" s="446"/>
      <c r="F24" s="446"/>
      <c r="G24" s="474">
        <v>22</v>
      </c>
      <c r="H24" s="689"/>
      <c r="I24" s="474">
        <v>22</v>
      </c>
      <c r="J24" s="689"/>
      <c r="V24" s="442">
        <v>15</v>
      </c>
    </row>
    <row r="25" spans="1:22" s="1562" customFormat="1" ht="1" customHeight="1">
      <c r="A25" s="694"/>
      <c r="C25" s="113"/>
      <c r="D25" s="446"/>
      <c r="E25" s="446"/>
      <c r="F25" s="446"/>
      <c r="G25" s="474"/>
      <c r="H25" s="689"/>
      <c r="I25" s="474" t="s">
        <v>116</v>
      </c>
      <c r="J25" s="689"/>
      <c r="K25" s="354"/>
      <c r="U25" s="612"/>
      <c r="V25" s="693">
        <v>1</v>
      </c>
    </row>
    <row r="26" spans="1:22" ht="15.75" customHeight="1">
      <c r="C26" s="113"/>
      <c r="D26" s="648"/>
      <c r="E26" s="2270" t="s">
        <v>103</v>
      </c>
      <c r="F26" s="2271"/>
      <c r="G26" s="2295" t="str">
        <f>IF(G25="","",INDEX(DIFFERENTIATION_UNMERGE_VD,MATCH(G25,DIFFERENTIATION_ID_DIFF,0)))</f>
        <v/>
      </c>
      <c r="H26" s="2296"/>
      <c r="I26" s="2295" t="str">
        <f>IF(I25="","",INDEX(DIFFERENTIATION_UNMERGE_VD,MATCH(I25,DIFFERENTIATION_ID_DIFF,0)))</f>
        <v>Холодное водоснабжение. Техническая вода</v>
      </c>
      <c r="J26" s="2296"/>
      <c r="K26" s="2114" t="s">
        <v>299</v>
      </c>
      <c r="V26" s="442">
        <v>15</v>
      </c>
    </row>
    <row r="27" spans="1:22" s="1562" customFormat="1" ht="15.75" customHeight="1">
      <c r="A27" s="694"/>
      <c r="C27" s="113"/>
      <c r="D27" s="648"/>
      <c r="E27" s="2270" t="s">
        <v>562</v>
      </c>
      <c r="F27" s="2271"/>
      <c r="G27" s="2295" t="str">
        <f>IF(G25="","",INDEX(DIFFERENTIATION_UNMERGE_AREA,MATCH(G25,DIFFERENTIATION_ID_DIFF,0)))</f>
        <v/>
      </c>
      <c r="H27" s="2296"/>
      <c r="I27" s="2295" t="str">
        <f>IF(I25="","",INDEX(DIFFERENTIATION_UNMERGE_AREA,MATCH(I25,DIFFERENTIATION_ID_DIFF,0)))</f>
        <v>Мантуровский муниципальный округ</v>
      </c>
      <c r="J27" s="2296"/>
      <c r="K27" s="2118"/>
      <c r="U27" s="612"/>
      <c r="V27" s="693">
        <v>15</v>
      </c>
    </row>
    <row r="28" spans="1:22" s="1562" customFormat="1" ht="15.75" customHeight="1">
      <c r="A28" s="694"/>
      <c r="C28" s="113"/>
      <c r="D28" s="648"/>
      <c r="E28" s="2270" t="s">
        <v>563</v>
      </c>
      <c r="F28" s="2271"/>
      <c r="G28" s="2295" t="str">
        <f>IF(G25="","",INDEX(DIFFERENTIATION_UNMERGE_SYSTEM,MATCH(G25,DIFFERENTIATION_ID_DIFF,0)))</f>
        <v/>
      </c>
      <c r="H28" s="2296"/>
      <c r="I28" s="2295" t="str">
        <f>IF(I25="","",INDEX(DIFFERENTIATION_UNMERGE_SYSTEM,MATCH(I25,DIFFERENTIATION_ID_DIFF,0)))</f>
        <v>НАО СВЕЗА Мантурово</v>
      </c>
      <c r="J28" s="2296"/>
      <c r="K28" s="2118"/>
      <c r="U28" s="612"/>
      <c r="V28" s="693">
        <v>15</v>
      </c>
    </row>
    <row r="29" spans="1:22" s="1562" customFormat="1" ht="15.75" customHeight="1">
      <c r="A29" s="694"/>
      <c r="C29" s="113"/>
      <c r="D29" s="2272" t="s">
        <v>298</v>
      </c>
      <c r="E29" s="2273"/>
      <c r="F29" s="2273"/>
      <c r="G29" s="817"/>
      <c r="H29" s="817"/>
      <c r="I29" s="817"/>
      <c r="J29" s="818"/>
      <c r="K29" s="2118"/>
      <c r="U29" s="612"/>
      <c r="V29" s="693">
        <v>15</v>
      </c>
    </row>
    <row r="30" spans="1:22" ht="35.65" customHeight="1">
      <c r="C30" s="113"/>
      <c r="D30" s="696" t="s">
        <v>86</v>
      </c>
      <c r="E30" s="695" t="s">
        <v>300</v>
      </c>
      <c r="F30" s="695" t="s">
        <v>564</v>
      </c>
      <c r="G30" s="739" t="s">
        <v>301</v>
      </c>
      <c r="H30" s="738" t="s">
        <v>388</v>
      </c>
      <c r="I30" s="621" t="s">
        <v>301</v>
      </c>
      <c r="J30" s="402" t="s">
        <v>388</v>
      </c>
      <c r="K30" s="2121"/>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5" customHeight="1">
      <c r="A39" s="442"/>
      <c r="C39" s="442"/>
      <c r="D39" s="284"/>
      <c r="E39" s="517" t="s">
        <v>961</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3" hidden="1" customWidth="1"/>
    <col min="4" max="4" width="6.699218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09765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9"/>
      <c r="AB5" s="836"/>
      <c r="AE5" s="693">
        <v>26</v>
      </c>
    </row>
    <row r="6" spans="1:31" s="1562" customFormat="1" ht="16.75" customHeight="1">
      <c r="A6" s="1093"/>
      <c r="B6" s="1093"/>
      <c r="C6" s="1093"/>
      <c r="D6" s="1087"/>
      <c r="F6" s="2136" t="str">
        <f>IF(org=0,"Не определено",org)</f>
        <v>НАО "СВЕЗА Мантурово"</v>
      </c>
      <c r="G6" s="2136"/>
      <c r="H6" s="2136"/>
      <c r="I6" s="2136"/>
      <c r="J6" s="2136"/>
      <c r="K6" s="2136"/>
      <c r="M6" s="519"/>
      <c r="AB6" s="1075"/>
      <c r="AE6" s="1558">
        <v>16</v>
      </c>
    </row>
    <row r="7" spans="1:31" ht="10.5" customHeight="1">
      <c r="AE7" s="693">
        <v>10</v>
      </c>
    </row>
    <row r="8" spans="1:31" ht="10.5" customHeight="1">
      <c r="A8" s="981"/>
      <c r="B8" s="981"/>
      <c r="C8" s="981"/>
      <c r="F8" s="2037" t="s">
        <v>298</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3">
        <v>10</v>
      </c>
    </row>
    <row r="9" spans="1:31" ht="43" customHeight="1">
      <c r="A9" s="835"/>
      <c r="B9" s="835"/>
      <c r="C9" s="835"/>
      <c r="F9" s="2055" t="s">
        <v>86</v>
      </c>
      <c r="G9" s="2055" t="s">
        <v>962</v>
      </c>
      <c r="H9" s="2114" t="s">
        <v>963</v>
      </c>
      <c r="I9" s="2055" t="s">
        <v>964</v>
      </c>
      <c r="J9" s="2055" t="s">
        <v>965</v>
      </c>
      <c r="K9" s="2055" t="s">
        <v>966</v>
      </c>
      <c r="L9" s="2055" t="s">
        <v>967</v>
      </c>
      <c r="M9" s="2055" t="s">
        <v>968</v>
      </c>
      <c r="N9" s="2144" t="s">
        <v>969</v>
      </c>
      <c r="O9" s="2144"/>
      <c r="P9" s="2144"/>
      <c r="Q9" s="2197" t="s">
        <v>970</v>
      </c>
      <c r="R9" s="2198"/>
      <c r="S9" s="2198"/>
      <c r="T9" s="2199"/>
      <c r="U9" s="2197" t="s">
        <v>971</v>
      </c>
      <c r="V9" s="2198"/>
      <c r="W9" s="2198"/>
      <c r="X9" s="2199"/>
      <c r="Y9" s="2037" t="s">
        <v>972</v>
      </c>
      <c r="Z9" s="2042"/>
      <c r="AA9" s="2042"/>
      <c r="AB9" s="2036"/>
      <c r="AE9" s="693">
        <v>41</v>
      </c>
    </row>
    <row r="10" spans="1:31" ht="43" customHeight="1">
      <c r="A10" s="835"/>
      <c r="B10" s="835"/>
      <c r="C10" s="835"/>
      <c r="F10" s="2114"/>
      <c r="G10" s="2114"/>
      <c r="H10" s="2169"/>
      <c r="I10" s="2114"/>
      <c r="J10" s="2114"/>
      <c r="K10" s="2114"/>
      <c r="L10" s="2114"/>
      <c r="M10" s="2114"/>
      <c r="N10" s="833" t="s">
        <v>973</v>
      </c>
      <c r="O10" s="833" t="s">
        <v>974</v>
      </c>
      <c r="P10" s="834" t="s">
        <v>975</v>
      </c>
      <c r="Q10" s="845" t="s">
        <v>87</v>
      </c>
      <c r="R10" s="845" t="s">
        <v>976</v>
      </c>
      <c r="S10" s="845" t="s">
        <v>977</v>
      </c>
      <c r="T10" s="846" t="s">
        <v>978</v>
      </c>
      <c r="U10" s="845" t="s">
        <v>87</v>
      </c>
      <c r="V10" s="845" t="s">
        <v>979</v>
      </c>
      <c r="W10" s="845" t="s">
        <v>977</v>
      </c>
      <c r="X10" s="846" t="s">
        <v>978</v>
      </c>
      <c r="Y10" s="238" t="s">
        <v>980</v>
      </c>
      <c r="Z10" s="2037" t="s">
        <v>86</v>
      </c>
      <c r="AA10" s="2036"/>
      <c r="AB10" s="979" t="s">
        <v>981</v>
      </c>
      <c r="AE10" s="693">
        <v>41</v>
      </c>
    </row>
    <row r="11" spans="1:31" s="1569" customFormat="1" ht="5.25" hidden="1" customHeight="1">
      <c r="A11" s="982"/>
      <c r="B11" s="982"/>
      <c r="C11" s="982"/>
      <c r="E11" s="980"/>
      <c r="F11" s="2299" t="s">
        <v>374</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8" t="s">
        <v>982</v>
      </c>
      <c r="AE11" s="448">
        <v>0</v>
      </c>
    </row>
    <row r="12" spans="1:31" s="1569" customFormat="1" ht="5.25" hidden="1" customHeight="1">
      <c r="A12" s="826"/>
      <c r="B12" s="826"/>
      <c r="C12" s="826"/>
      <c r="E12" s="455"/>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9765625" style="1562" hidden="1" customWidth="1"/>
    <col min="31" max="31" width="15.69921875" style="1562" hidden="1" customWidth="1"/>
    <col min="32" max="34" width="16" style="1562" customWidth="1"/>
    <col min="35" max="37" width="16.69921875" style="1562" hidden="1" customWidth="1"/>
    <col min="38" max="58" width="8" style="1562" customWidth="1"/>
    <col min="59" max="59" width="9.09765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2"/>
      <c r="M5" s="1062"/>
      <c r="AG5" s="836"/>
      <c r="AH5" s="1075"/>
      <c r="BG5" s="693">
        <v>26</v>
      </c>
    </row>
    <row r="6" spans="1:59" ht="10.5" customHeight="1">
      <c r="F6" s="2136" t="str">
        <f>IF(org=0,"Не определено",org)</f>
        <v>НАО "СВЕЗА Мантурово"</v>
      </c>
      <c r="G6" s="2136"/>
      <c r="H6" s="2136"/>
      <c r="I6" s="2136"/>
      <c r="J6" s="2136"/>
      <c r="K6" s="2136"/>
      <c r="L6" s="1063"/>
      <c r="M6" s="1063"/>
      <c r="BG6" s="693">
        <v>10</v>
      </c>
    </row>
    <row r="7" spans="1:59" ht="11.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4" t="s">
        <v>298</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4" t="s">
        <v>984</v>
      </c>
      <c r="G9" s="2245" t="s">
        <v>985</v>
      </c>
      <c r="H9" s="2286"/>
      <c r="I9" s="2055" t="s">
        <v>986</v>
      </c>
      <c r="J9" s="2055"/>
      <c r="K9" s="2055" t="s">
        <v>987</v>
      </c>
      <c r="L9" s="2055"/>
      <c r="M9" s="2055"/>
      <c r="N9" s="2055"/>
      <c r="O9" s="2055"/>
      <c r="P9" s="2055"/>
      <c r="Q9" s="2055"/>
      <c r="R9" s="2055"/>
      <c r="S9" s="2055"/>
      <c r="T9" s="2055"/>
      <c r="U9" s="2055"/>
      <c r="V9" s="2055"/>
      <c r="W9" s="2055"/>
      <c r="X9" s="2055"/>
      <c r="Y9" s="2055"/>
      <c r="Z9" s="2115" t="s">
        <v>988</v>
      </c>
      <c r="AA9" s="2116"/>
      <c r="AB9" s="2055" t="s">
        <v>989</v>
      </c>
      <c r="AC9" s="2055"/>
      <c r="AD9" s="2055"/>
      <c r="AE9" s="2055"/>
      <c r="AF9" s="2114" t="s">
        <v>990</v>
      </c>
      <c r="AG9" s="2055" t="s">
        <v>991</v>
      </c>
      <c r="AH9" s="2055"/>
      <c r="AI9" s="2114" t="s">
        <v>992</v>
      </c>
      <c r="AJ9" s="2055" t="s">
        <v>993</v>
      </c>
      <c r="AK9" s="205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5" customHeight="1">
      <c r="A10" s="835"/>
      <c r="B10" s="835"/>
      <c r="C10" s="835"/>
      <c r="E10" s="842"/>
      <c r="F10" s="2144"/>
      <c r="G10" s="2246"/>
      <c r="H10" s="2148"/>
      <c r="I10" s="2055"/>
      <c r="J10" s="2055"/>
      <c r="K10" s="2055" t="s">
        <v>994</v>
      </c>
      <c r="L10" s="2037" t="s">
        <v>995</v>
      </c>
      <c r="M10" s="2036"/>
      <c r="N10" s="2055" t="s">
        <v>996</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5" customHeight="1">
      <c r="A11" s="1056"/>
      <c r="B11" s="1056"/>
      <c r="C11" s="1056"/>
      <c r="D11" s="1055"/>
      <c r="E11" s="1057"/>
      <c r="F11" s="2144"/>
      <c r="G11" s="2246"/>
      <c r="H11" s="2148"/>
      <c r="I11" s="2055"/>
      <c r="J11" s="2055"/>
      <c r="K11" s="2055"/>
      <c r="L11" s="2114" t="s">
        <v>997</v>
      </c>
      <c r="M11" s="2114" t="s">
        <v>998</v>
      </c>
      <c r="N11" s="2055" t="s">
        <v>999</v>
      </c>
      <c r="O11" s="2055"/>
      <c r="P11" s="2112" t="s">
        <v>980</v>
      </c>
      <c r="Q11" s="2112" t="s">
        <v>1000</v>
      </c>
      <c r="R11" s="2112" t="s">
        <v>1001</v>
      </c>
      <c r="S11" s="2112" t="s">
        <v>1002</v>
      </c>
      <c r="T11" s="2112"/>
      <c r="U11" s="2112"/>
      <c r="V11" s="2112"/>
      <c r="W11" s="2112"/>
      <c r="X11" s="2112"/>
      <c r="Y11" s="2112"/>
      <c r="Z11" s="2117"/>
      <c r="AA11" s="2118"/>
      <c r="AB11" s="2055" t="s">
        <v>1003</v>
      </c>
      <c r="AC11" s="2055"/>
      <c r="AD11" s="2037" t="s">
        <v>1004</v>
      </c>
      <c r="AE11" s="2036"/>
      <c r="AF11" s="2119"/>
      <c r="AG11" s="2055"/>
      <c r="AH11" s="2055"/>
      <c r="AI11" s="2119"/>
      <c r="AJ11" s="2055"/>
      <c r="AK11" s="205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4"/>
      <c r="G12" s="2247"/>
      <c r="H12" s="2303"/>
      <c r="I12" s="1080" t="s">
        <v>87</v>
      </c>
      <c r="J12" s="1080" t="s">
        <v>1005</v>
      </c>
      <c r="K12" s="2055"/>
      <c r="L12" s="2169"/>
      <c r="M12" s="2169"/>
      <c r="N12" s="2055"/>
      <c r="O12" s="2055"/>
      <c r="P12" s="2112"/>
      <c r="Q12" s="2112"/>
      <c r="R12" s="2112"/>
      <c r="S12" s="1061" t="s">
        <v>84</v>
      </c>
      <c r="T12" s="1061" t="s">
        <v>85</v>
      </c>
      <c r="U12" s="1061" t="s">
        <v>83</v>
      </c>
      <c r="V12" s="1061" t="s">
        <v>1006</v>
      </c>
      <c r="W12" s="1061" t="s">
        <v>83</v>
      </c>
      <c r="X12" s="1061" t="s">
        <v>1007</v>
      </c>
      <c r="Y12" s="1061" t="s">
        <v>1008</v>
      </c>
      <c r="Z12" s="2120"/>
      <c r="AA12" s="2121"/>
      <c r="AB12" s="1068" t="s">
        <v>1009</v>
      </c>
      <c r="AC12" s="1068" t="s">
        <v>1010</v>
      </c>
      <c r="AD12" s="1068" t="s">
        <v>1009</v>
      </c>
      <c r="AE12" s="1068" t="s">
        <v>1010</v>
      </c>
      <c r="AF12" s="2169"/>
      <c r="AG12" s="1081" t="s">
        <v>1011</v>
      </c>
      <c r="AH12" s="1081" t="s">
        <v>1012</v>
      </c>
      <c r="AI12" s="2169"/>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2"/>
      <c r="G17" s="2302"/>
      <c r="H17" s="2302"/>
      <c r="I17" s="2302"/>
      <c r="J17" s="230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2"/>
      <c r="G18" s="2302"/>
      <c r="H18" s="2302"/>
      <c r="I18" s="2302"/>
      <c r="J18" s="230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2"/>
      <c r="G19" s="2302"/>
      <c r="H19" s="2302"/>
      <c r="I19" s="2302"/>
      <c r="J19" s="230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6" style="1562" customWidth="1"/>
    <col min="7" max="7" width="60" style="1562" customWidth="1"/>
    <col min="8" max="9" width="21.69921875" style="1562" hidden="1" customWidth="1"/>
    <col min="10" max="10" width="9.765625E-2" style="1562" customWidth="1"/>
    <col min="11" max="11" width="1" style="1562" customWidth="1"/>
    <col min="12" max="22" width="8" style="1562" customWidth="1"/>
    <col min="23" max="23" width="9.09765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25"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2">
        <v>26</v>
      </c>
    </row>
    <row r="6" spans="1:23" ht="10.5" customHeight="1">
      <c r="F6" s="2136" t="str">
        <f>IF(org=0,"Не определено",org)</f>
        <v>НАО "СВЕЗА Мантурово"</v>
      </c>
      <c r="G6" s="2136"/>
      <c r="H6" s="2136"/>
      <c r="I6" s="2136"/>
      <c r="J6" s="2136"/>
      <c r="W6" s="1082">
        <v>10</v>
      </c>
    </row>
    <row r="7" spans="1:23" ht="11.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7" t="s">
        <v>298</v>
      </c>
      <c r="G9" s="2308"/>
      <c r="H9" s="2308"/>
      <c r="I9" s="2308"/>
      <c r="J9" s="2308"/>
      <c r="K9" s="1167"/>
      <c r="L9" s="1084"/>
      <c r="M9" s="1084"/>
      <c r="N9" s="1084"/>
      <c r="O9" s="1084"/>
      <c r="P9" s="1084"/>
      <c r="Q9" s="1084"/>
      <c r="R9" s="1084"/>
      <c r="S9" s="1084"/>
      <c r="T9" s="1084"/>
      <c r="U9" s="1084"/>
      <c r="V9" s="1084"/>
      <c r="W9" s="1082">
        <v>10</v>
      </c>
    </row>
    <row r="10" spans="1:23" ht="25.25" customHeight="1">
      <c r="E10" s="1084"/>
      <c r="F10" s="2311" t="s">
        <v>86</v>
      </c>
      <c r="G10" s="2315" t="s">
        <v>1014</v>
      </c>
      <c r="H10" s="2297" t="s">
        <v>1015</v>
      </c>
      <c r="I10" s="2297"/>
      <c r="J10" s="2297"/>
      <c r="K10" s="1160"/>
      <c r="L10" s="1084"/>
      <c r="M10" s="1084"/>
      <c r="N10" s="1084"/>
      <c r="O10" s="1084"/>
      <c r="P10" s="1084"/>
      <c r="Q10" s="1084"/>
      <c r="R10" s="1084"/>
      <c r="S10" s="1084"/>
      <c r="T10" s="1084"/>
      <c r="U10" s="1084"/>
      <c r="V10" s="1084"/>
      <c r="W10" s="1082">
        <v>24</v>
      </c>
    </row>
    <row r="11" spans="1:23" ht="25.5" customHeight="1">
      <c r="E11" s="1084"/>
      <c r="F11" s="2312"/>
      <c r="G11" s="2315"/>
      <c r="H11" s="2314" t="e">
        <f>INDEX(IP_MAIN_LIST_NAME_IP,MATCH(H8,IP_MAIN_LIST_IP_ID,0))&amp;" ("&amp;INDEX(IP_MAIN_START_DATE,MATCH(H8,IP_MAIN_LIST_IP_ID,0))&amp;"-"&amp;INDEX(IP_MAIN_END_DATE,MATCH(H8,IP_MAIN_LIST_IP_ID,0))&amp;")"</f>
        <v>#N/A</v>
      </c>
      <c r="I11" s="2314"/>
      <c r="J11" s="2314"/>
      <c r="K11" s="1160"/>
      <c r="L11" s="1084"/>
      <c r="M11" s="1084"/>
      <c r="N11" s="1084"/>
      <c r="O11" s="1084"/>
      <c r="P11" s="1084"/>
      <c r="Q11" s="1084"/>
      <c r="R11" s="1084"/>
      <c r="S11" s="1084"/>
      <c r="T11" s="1084"/>
      <c r="U11" s="1084"/>
      <c r="V11" s="1084"/>
      <c r="W11" s="1082">
        <v>24</v>
      </c>
    </row>
    <row r="12" spans="1:23" ht="10.5" customHeight="1">
      <c r="F12" s="2313"/>
      <c r="G12" s="2315"/>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5" customHeight="1">
      <c r="F14" s="1152" t="s">
        <v>1017</v>
      </c>
      <c r="G14" s="2309" t="s">
        <v>1018</v>
      </c>
      <c r="H14" s="2309"/>
      <c r="I14" s="2309"/>
      <c r="J14" s="2309"/>
      <c r="K14" s="1161"/>
      <c r="W14" s="1082">
        <v>11</v>
      </c>
    </row>
    <row r="15" spans="1:23" ht="11.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5"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5" customHeight="1">
      <c r="F27" s="1157" t="s">
        <v>1042</v>
      </c>
      <c r="G27" s="1164" t="s">
        <v>1043</v>
      </c>
      <c r="H27" s="1163">
        <f t="shared" si="0"/>
        <v>0</v>
      </c>
      <c r="I27" s="1162"/>
      <c r="J27" s="1152"/>
      <c r="K27" s="1161"/>
      <c r="W27" s="1082">
        <v>11</v>
      </c>
    </row>
    <row r="28" spans="6:23" ht="11.5" customHeight="1">
      <c r="F28" s="1157">
        <v>2</v>
      </c>
      <c r="G28" s="627" t="s">
        <v>1044</v>
      </c>
      <c r="H28" s="1163">
        <f t="shared" si="0"/>
        <v>0</v>
      </c>
      <c r="I28" s="1163">
        <f>SUM(I29:I31)</f>
        <v>0</v>
      </c>
      <c r="J28" s="1152"/>
      <c r="K28" s="1161"/>
      <c r="W28" s="1082">
        <v>11</v>
      </c>
    </row>
    <row r="29" spans="6:23" ht="11.5" customHeight="1">
      <c r="F29" s="1157" t="s">
        <v>707</v>
      </c>
      <c r="G29" s="1164" t="s">
        <v>1045</v>
      </c>
      <c r="H29" s="1163">
        <f t="shared" si="0"/>
        <v>0</v>
      </c>
      <c r="I29" s="1162"/>
      <c r="J29" s="1152"/>
      <c r="K29" s="1161"/>
      <c r="W29" s="1082">
        <v>11</v>
      </c>
    </row>
    <row r="30" spans="6:23" ht="11.5" customHeight="1">
      <c r="F30" s="1157" t="s">
        <v>305</v>
      </c>
      <c r="G30" s="1164" t="s">
        <v>1046</v>
      </c>
      <c r="H30" s="1163">
        <f t="shared" si="0"/>
        <v>0</v>
      </c>
      <c r="I30" s="1162"/>
      <c r="J30" s="1152"/>
      <c r="K30" s="1161"/>
      <c r="W30" s="1082">
        <v>11</v>
      </c>
    </row>
    <row r="31" spans="6:23" ht="11.5" customHeight="1">
      <c r="F31" s="1157" t="s">
        <v>308</v>
      </c>
      <c r="G31" s="1164" t="s">
        <v>1047</v>
      </c>
      <c r="H31" s="1163">
        <f t="shared" si="0"/>
        <v>0</v>
      </c>
      <c r="I31" s="1162"/>
      <c r="J31" s="1152"/>
      <c r="K31" s="1161"/>
      <c r="W31" s="1082">
        <v>11</v>
      </c>
    </row>
    <row r="32" spans="6:23" ht="11.5" customHeight="1">
      <c r="F32" s="1157">
        <v>3</v>
      </c>
      <c r="G32" s="627" t="s">
        <v>1048</v>
      </c>
      <c r="H32" s="1163">
        <f t="shared" si="0"/>
        <v>0</v>
      </c>
      <c r="I32" s="1163">
        <f>SUM(I33:I34)</f>
        <v>0</v>
      </c>
      <c r="J32" s="1152"/>
      <c r="K32" s="1161"/>
      <c r="W32" s="1082">
        <v>11</v>
      </c>
    </row>
    <row r="33" spans="6:23" ht="48.25" customHeight="1">
      <c r="F33" s="1157" t="s">
        <v>322</v>
      </c>
      <c r="G33" s="1164" t="s">
        <v>1049</v>
      </c>
      <c r="H33" s="1163">
        <f t="shared" si="0"/>
        <v>0</v>
      </c>
      <c r="I33" s="1162"/>
      <c r="J33" s="1152"/>
      <c r="K33" s="1161"/>
      <c r="W33" s="1082">
        <v>46</v>
      </c>
    </row>
    <row r="34" spans="6:23" ht="11.5" customHeight="1">
      <c r="F34" s="1157" t="s">
        <v>330</v>
      </c>
      <c r="G34" s="1164" t="s">
        <v>1050</v>
      </c>
      <c r="H34" s="1163">
        <f t="shared" si="0"/>
        <v>0</v>
      </c>
      <c r="I34" s="1162"/>
      <c r="J34" s="1152"/>
      <c r="K34" s="1161"/>
      <c r="W34" s="1082">
        <v>11</v>
      </c>
    </row>
    <row r="35" spans="6:23" ht="11.5" customHeight="1">
      <c r="F35" s="1157">
        <v>4</v>
      </c>
      <c r="G35" s="627" t="s">
        <v>1051</v>
      </c>
      <c r="H35" s="1163">
        <f t="shared" si="0"/>
        <v>0</v>
      </c>
      <c r="I35" s="1162"/>
      <c r="J35" s="1152"/>
      <c r="K35" s="1161"/>
      <c r="W35" s="1082">
        <v>11</v>
      </c>
    </row>
    <row r="36" spans="6:23" ht="11.5" customHeight="1">
      <c r="F36" s="1157"/>
      <c r="G36" s="630" t="s">
        <v>1052</v>
      </c>
      <c r="H36" s="1163">
        <f t="shared" si="0"/>
        <v>0</v>
      </c>
      <c r="I36" s="1163">
        <f>SUM(I15,I28,I32,I35)</f>
        <v>0</v>
      </c>
      <c r="J36" s="1152"/>
      <c r="K36" s="1161"/>
      <c r="W36" s="1082">
        <v>11</v>
      </c>
    </row>
    <row r="37" spans="6:23" ht="29.25" customHeight="1">
      <c r="F37" s="1158" t="s">
        <v>1053</v>
      </c>
      <c r="G37" s="2310" t="s">
        <v>1054</v>
      </c>
      <c r="H37" s="2310"/>
      <c r="I37" s="2310"/>
      <c r="J37" s="2310"/>
      <c r="K37" s="1161"/>
      <c r="W37" s="1082">
        <v>28</v>
      </c>
    </row>
    <row r="38" spans="6:23" ht="24" customHeight="1">
      <c r="F38" s="1157" t="s">
        <v>107</v>
      </c>
      <c r="G38" s="627" t="s">
        <v>1055</v>
      </c>
      <c r="H38" s="1163">
        <f t="shared" ref="H38:H58" si="1">SUM(I38:J38)</f>
        <v>0</v>
      </c>
      <c r="I38" s="1163">
        <f>SUM(I39,I44,I47)</f>
        <v>0</v>
      </c>
      <c r="J38" s="1152"/>
      <c r="K38" s="1161"/>
      <c r="W38" s="1082">
        <v>23</v>
      </c>
    </row>
    <row r="39" spans="6:23" ht="11.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5" customHeight="1">
      <c r="F41" s="1157" t="s">
        <v>1058</v>
      </c>
      <c r="G41" s="1165" t="s">
        <v>1059</v>
      </c>
      <c r="H41" s="1163">
        <f t="shared" si="1"/>
        <v>0</v>
      </c>
      <c r="I41" s="1162"/>
      <c r="J41" s="1152"/>
      <c r="K41" s="1161"/>
      <c r="W41" s="1082">
        <v>11</v>
      </c>
    </row>
    <row r="42" spans="6:23" ht="11.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5" customHeight="1">
      <c r="F44" s="1157" t="s">
        <v>1022</v>
      </c>
      <c r="G44" s="1164" t="s">
        <v>1048</v>
      </c>
      <c r="H44" s="1163">
        <f t="shared" si="1"/>
        <v>0</v>
      </c>
      <c r="I44" s="1163">
        <f>SUM(I45:I46)</f>
        <v>0</v>
      </c>
      <c r="J44" s="1152"/>
      <c r="K44" s="1161"/>
      <c r="W44" s="1082">
        <v>11</v>
      </c>
    </row>
    <row r="45" spans="6:23" ht="48.25" customHeight="1">
      <c r="F45" s="1157" t="s">
        <v>1064</v>
      </c>
      <c r="G45" s="1165" t="s">
        <v>1049</v>
      </c>
      <c r="H45" s="1163">
        <f t="shared" si="1"/>
        <v>0</v>
      </c>
      <c r="I45" s="1162"/>
      <c r="J45" s="1152"/>
      <c r="K45" s="1161"/>
      <c r="W45" s="1082">
        <v>46</v>
      </c>
    </row>
    <row r="46" spans="6:23" ht="11.5" customHeight="1">
      <c r="F46" s="1157" t="s">
        <v>1065</v>
      </c>
      <c r="G46" s="1165" t="s">
        <v>1050</v>
      </c>
      <c r="H46" s="1163">
        <f t="shared" si="1"/>
        <v>0</v>
      </c>
      <c r="I46" s="1162"/>
      <c r="J46" s="1152"/>
      <c r="K46" s="1161"/>
      <c r="W46" s="1082">
        <v>11</v>
      </c>
    </row>
    <row r="47" spans="6:23" ht="11.5" customHeight="1">
      <c r="F47" s="1157" t="s">
        <v>1024</v>
      </c>
      <c r="G47" s="1164" t="s">
        <v>1066</v>
      </c>
      <c r="H47" s="1163">
        <f t="shared" si="1"/>
        <v>0</v>
      </c>
      <c r="I47" s="1162"/>
      <c r="J47" s="1152"/>
      <c r="K47" s="1161"/>
      <c r="W47" s="1082">
        <v>11</v>
      </c>
    </row>
    <row r="48" spans="6:23" ht="24" customHeight="1">
      <c r="F48" s="1157" t="s">
        <v>108</v>
      </c>
      <c r="G48" s="627" t="s">
        <v>1067</v>
      </c>
      <c r="H48" s="1163">
        <f t="shared" si="1"/>
        <v>0</v>
      </c>
      <c r="I48" s="1163">
        <f>SUM(I49,I54,I57)</f>
        <v>0</v>
      </c>
      <c r="J48" s="1152"/>
      <c r="K48" s="1161"/>
      <c r="W48" s="1082">
        <v>23</v>
      </c>
    </row>
    <row r="49" spans="1:23" ht="11.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5" customHeight="1">
      <c r="F51" s="1157" t="s">
        <v>713</v>
      </c>
      <c r="G51" s="1165" t="s">
        <v>1059</v>
      </c>
      <c r="H51" s="1163">
        <f t="shared" si="1"/>
        <v>0</v>
      </c>
      <c r="I51" s="1162"/>
      <c r="J51" s="1152"/>
      <c r="K51" s="1161"/>
      <c r="W51" s="1082">
        <v>11</v>
      </c>
    </row>
    <row r="52" spans="1:23" ht="11.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5" customHeight="1">
      <c r="F54" s="1157" t="s">
        <v>305</v>
      </c>
      <c r="G54" s="1164" t="s">
        <v>1048</v>
      </c>
      <c r="H54" s="1163">
        <f t="shared" si="1"/>
        <v>0</v>
      </c>
      <c r="I54" s="1163">
        <f>SUM(I55:I56)</f>
        <v>0</v>
      </c>
      <c r="J54" s="1152"/>
      <c r="K54" s="1161"/>
      <c r="W54" s="1082">
        <v>11</v>
      </c>
    </row>
    <row r="55" spans="1:23" ht="48.25" customHeight="1">
      <c r="F55" s="1157" t="s">
        <v>717</v>
      </c>
      <c r="G55" s="1165" t="s">
        <v>1049</v>
      </c>
      <c r="H55" s="1163">
        <f t="shared" si="1"/>
        <v>0</v>
      </c>
      <c r="I55" s="1162"/>
      <c r="J55" s="1152"/>
      <c r="K55" s="1161"/>
      <c r="W55" s="1082">
        <v>46</v>
      </c>
    </row>
    <row r="56" spans="1:23" ht="11.5" customHeight="1">
      <c r="F56" s="1157" t="s">
        <v>719</v>
      </c>
      <c r="G56" s="1165" t="s">
        <v>1050</v>
      </c>
      <c r="H56" s="1163">
        <f t="shared" si="1"/>
        <v>0</v>
      </c>
      <c r="I56" s="1162"/>
      <c r="J56" s="1152"/>
      <c r="K56" s="1161"/>
      <c r="W56" s="1082">
        <v>11</v>
      </c>
    </row>
    <row r="57" spans="1:23" ht="11.5" customHeight="1">
      <c r="F57" s="1157" t="s">
        <v>308</v>
      </c>
      <c r="G57" s="1164" t="s">
        <v>1066</v>
      </c>
      <c r="H57" s="1163">
        <f t="shared" si="1"/>
        <v>0</v>
      </c>
      <c r="I57" s="1162"/>
      <c r="J57" s="1152"/>
      <c r="K57" s="1161"/>
      <c r="W57" s="1082">
        <v>11</v>
      </c>
    </row>
    <row r="58" spans="1:23" ht="11.5" customHeight="1">
      <c r="F58" s="1157"/>
      <c r="G58" s="1166" t="s">
        <v>1052</v>
      </c>
      <c r="H58" s="1163">
        <f t="shared" si="1"/>
        <v>0</v>
      </c>
      <c r="I58" s="1163">
        <f>SUM(I38,I48)</f>
        <v>0</v>
      </c>
      <c r="J58" s="1152"/>
      <c r="K58" s="1161"/>
      <c r="W58" s="1082">
        <v>11</v>
      </c>
    </row>
    <row r="59" spans="1:23" ht="10.5" hidden="1" customHeight="1">
      <c r="A59" s="1093" t="s">
        <v>80</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3" hidden="1" customWidth="1"/>
    <col min="2" max="2" width="4.69921875" style="866" hidden="1" customWidth="1"/>
    <col min="3" max="4" width="4.69921875" style="993" hidden="1" customWidth="1"/>
    <col min="5" max="5" width="3" style="993" customWidth="1"/>
    <col min="6" max="6" width="6" style="993" customWidth="1"/>
    <col min="7" max="7" width="18" style="993" customWidth="1"/>
    <col min="8" max="8" width="27" style="993" customWidth="1"/>
    <col min="9" max="9" width="18" style="993" customWidth="1"/>
    <col min="10" max="14" width="0.796875" style="993" hidden="1" customWidth="1"/>
    <col min="15" max="28" width="21.69921875" style="993" hidden="1" customWidth="1"/>
    <col min="29" max="71" width="0.796875" style="993" hidden="1" customWidth="1"/>
    <col min="72" max="79" width="21.69921875" style="993" customWidth="1"/>
    <col min="80" max="81" width="29.09765625" style="993" customWidth="1"/>
    <col min="82" max="89" width="21.69921875" style="993" customWidth="1"/>
    <col min="90" max="102" width="0.69921875" style="993" customWidth="1"/>
    <col min="103" max="114" width="21.69921875" style="993" hidden="1" customWidth="1"/>
    <col min="115" max="178" width="0.69921875" style="993" hidden="1" customWidth="1"/>
    <col min="179" max="179" width="9.765625E-2" style="993" customWidth="1"/>
    <col min="180" max="184" width="8" style="993" customWidth="1"/>
    <col min="185" max="185" width="9.09765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25"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3"/>
      <c r="E6" s="875"/>
      <c r="F6" s="2158" t="str">
        <f>IF(org=0,"Не определено",org)</f>
        <v>НАО "СВЕЗА Мантурово"</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5" t="s">
        <v>1070</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1071</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2"/>
      <c r="FX9" s="986"/>
      <c r="GC9" s="863">
        <v>0</v>
      </c>
    </row>
    <row r="10" spans="2:185" s="863" customFormat="1" ht="11.5" customHeight="1">
      <c r="B10" s="864"/>
      <c r="F10" s="2298" t="s">
        <v>298</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6"/>
      <c r="GC10" s="863">
        <v>11</v>
      </c>
    </row>
    <row r="11" spans="2:185" ht="12.75" customHeight="1">
      <c r="E11" s="867"/>
      <c r="F11" s="2140" t="s">
        <v>86</v>
      </c>
      <c r="G11" s="2140" t="s">
        <v>1072</v>
      </c>
      <c r="H11" s="2140" t="s">
        <v>1073</v>
      </c>
      <c r="I11" s="2140" t="s">
        <v>1074</v>
      </c>
      <c r="J11" s="2334"/>
      <c r="K11" s="2334"/>
      <c r="L11" s="2334"/>
      <c r="M11" s="2334"/>
      <c r="N11" s="2334"/>
      <c r="O11" s="2144" t="s">
        <v>1075</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1075</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1075</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7"/>
      <c r="GC11" s="856">
        <v>12</v>
      </c>
    </row>
    <row r="12" spans="2:185" ht="12.75" customHeight="1">
      <c r="D12" s="868"/>
      <c r="E12" s="867"/>
      <c r="F12" s="2140"/>
      <c r="G12" s="2140"/>
      <c r="H12" s="2140"/>
      <c r="I12" s="2140"/>
      <c r="J12" s="2334"/>
      <c r="K12" s="2334"/>
      <c r="L12" s="2334"/>
      <c r="M12" s="2334"/>
      <c r="N12" s="2334"/>
      <c r="O12" s="2144" t="s">
        <v>1076</v>
      </c>
      <c r="P12" s="2144"/>
      <c r="Q12" s="2144"/>
      <c r="R12" s="2144"/>
      <c r="S12" s="2144" t="s">
        <v>1077</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1078</v>
      </c>
      <c r="BU12" s="2285"/>
      <c r="BV12" s="2285"/>
      <c r="BW12" s="2316"/>
      <c r="BX12" s="2284" t="s">
        <v>1079</v>
      </c>
      <c r="BY12" s="2285"/>
      <c r="BZ12" s="2285"/>
      <c r="CA12" s="2316"/>
      <c r="CB12" s="2284" t="s">
        <v>1080</v>
      </c>
      <c r="CC12" s="2316"/>
      <c r="CD12" s="2284" t="s">
        <v>1081</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1082</v>
      </c>
      <c r="CZ12" s="2285"/>
      <c r="DA12" s="2285"/>
      <c r="DB12" s="2285"/>
      <c r="DC12" s="2285"/>
      <c r="DD12" s="2316"/>
      <c r="DE12" s="2284" t="s">
        <v>1083</v>
      </c>
      <c r="DF12" s="2316"/>
      <c r="DG12" s="2284" t="s">
        <v>1081</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7"/>
      <c r="GC12" s="856">
        <v>12</v>
      </c>
    </row>
    <row r="13" spans="2:185" ht="37.75" customHeight="1">
      <c r="D13" s="868"/>
      <c r="E13" s="867"/>
      <c r="F13" s="2140"/>
      <c r="G13" s="2140"/>
      <c r="H13" s="2140"/>
      <c r="I13" s="2140"/>
      <c r="J13" s="2334"/>
      <c r="K13" s="2334"/>
      <c r="L13" s="2334"/>
      <c r="M13" s="2334"/>
      <c r="N13" s="2334"/>
      <c r="O13" s="2144" t="s">
        <v>1084</v>
      </c>
      <c r="P13" s="2144"/>
      <c r="Q13" s="2144"/>
      <c r="R13" s="2144"/>
      <c r="S13" s="2245" t="s">
        <v>1085</v>
      </c>
      <c r="T13" s="2286"/>
      <c r="U13" s="2055" t="s">
        <v>1086</v>
      </c>
      <c r="V13" s="2055"/>
      <c r="W13" s="2055"/>
      <c r="X13" s="2055"/>
      <c r="Y13" s="2055" t="s">
        <v>1087</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1088</v>
      </c>
      <c r="BU13" s="2286"/>
      <c r="BV13" s="2245" t="s">
        <v>1089</v>
      </c>
      <c r="BW13" s="2286"/>
      <c r="BX13" s="2245" t="s">
        <v>1090</v>
      </c>
      <c r="BY13" s="2286"/>
      <c r="BZ13" s="2245" t="s">
        <v>1091</v>
      </c>
      <c r="CA13" s="2286"/>
      <c r="CB13" s="2245" t="s">
        <v>1092</v>
      </c>
      <c r="CC13" s="2286"/>
      <c r="CD13" s="2245" t="s">
        <v>1093</v>
      </c>
      <c r="CE13" s="2286"/>
      <c r="CF13" s="2245" t="s">
        <v>1094</v>
      </c>
      <c r="CG13" s="2286"/>
      <c r="CH13" s="2284" t="s">
        <v>1095</v>
      </c>
      <c r="CI13" s="2285"/>
      <c r="CJ13" s="2285"/>
      <c r="CK13" s="2316"/>
      <c r="CL13" s="2324"/>
      <c r="CM13" s="2317"/>
      <c r="CN13" s="2317"/>
      <c r="CO13" s="2317"/>
      <c r="CP13" s="2317"/>
      <c r="CQ13" s="2317"/>
      <c r="CR13" s="2317"/>
      <c r="CS13" s="2317"/>
      <c r="CT13" s="2317"/>
      <c r="CU13" s="2317"/>
      <c r="CV13" s="2317"/>
      <c r="CW13" s="2317"/>
      <c r="CX13" s="2318"/>
      <c r="CY13" s="2245" t="s">
        <v>1096</v>
      </c>
      <c r="CZ13" s="2286"/>
      <c r="DA13" s="2245" t="s">
        <v>1097</v>
      </c>
      <c r="DB13" s="2286"/>
      <c r="DC13" s="2245" t="s">
        <v>1098</v>
      </c>
      <c r="DD13" s="2286"/>
      <c r="DE13" s="2245" t="s">
        <v>1099</v>
      </c>
      <c r="DF13" s="2286"/>
      <c r="DG13" s="2284" t="s">
        <v>1100</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7"/>
      <c r="GC13" s="856">
        <v>36</v>
      </c>
    </row>
    <row r="14" spans="2:185" ht="37.75" customHeight="1">
      <c r="D14" s="868"/>
      <c r="E14" s="867"/>
      <c r="F14" s="2140"/>
      <c r="G14" s="2140"/>
      <c r="H14" s="2140"/>
      <c r="I14" s="2140"/>
      <c r="J14" s="2334"/>
      <c r="K14" s="2334"/>
      <c r="L14" s="2334"/>
      <c r="M14" s="2334"/>
      <c r="N14" s="2334"/>
      <c r="O14" s="2245" t="s">
        <v>1101</v>
      </c>
      <c r="P14" s="2286"/>
      <c r="Q14" s="2245" t="s">
        <v>1102</v>
      </c>
      <c r="R14" s="2286"/>
      <c r="S14" s="2246"/>
      <c r="T14" s="2148"/>
      <c r="U14" s="2245" t="s">
        <v>834</v>
      </c>
      <c r="V14" s="2286"/>
      <c r="W14" s="2245" t="s">
        <v>837</v>
      </c>
      <c r="X14" s="2286"/>
      <c r="Y14" s="2245" t="s">
        <v>834</v>
      </c>
      <c r="Z14" s="2286"/>
      <c r="AA14" s="2245" t="s">
        <v>844</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1103</v>
      </c>
      <c r="CI14" s="2286"/>
      <c r="CJ14" s="2245" t="s">
        <v>1104</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1105</v>
      </c>
      <c r="DH14" s="2286"/>
      <c r="DI14" s="2245" t="s">
        <v>1106</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7"/>
      <c r="GC14" s="856">
        <v>36</v>
      </c>
    </row>
    <row r="15" spans="2:185" ht="37.75" customHeight="1">
      <c r="D15" s="868"/>
      <c r="E15" s="867"/>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7"/>
      <c r="GC15" s="856">
        <v>36</v>
      </c>
    </row>
    <row r="16" spans="2:185" ht="12.75" customHeight="1">
      <c r="D16" s="868"/>
      <c r="E16" s="867"/>
      <c r="F16" s="2140"/>
      <c r="G16" s="2140"/>
      <c r="H16" s="2140"/>
      <c r="I16" s="2140"/>
      <c r="J16" s="2334"/>
      <c r="K16" s="2334"/>
      <c r="L16" s="2334"/>
      <c r="M16" s="2334"/>
      <c r="N16" s="2334"/>
      <c r="O16" s="2284" t="s">
        <v>824</v>
      </c>
      <c r="P16" s="2316"/>
      <c r="Q16" s="2284" t="s">
        <v>826</v>
      </c>
      <c r="R16" s="2316"/>
      <c r="S16" s="2284" t="s">
        <v>830</v>
      </c>
      <c r="T16" s="2316"/>
      <c r="U16" s="2284" t="s">
        <v>835</v>
      </c>
      <c r="V16" s="2316"/>
      <c r="W16" s="2284" t="s">
        <v>838</v>
      </c>
      <c r="X16" s="2316"/>
      <c r="Y16" s="2284" t="s">
        <v>842</v>
      </c>
      <c r="Z16" s="2316"/>
      <c r="AA16" s="2284" t="s">
        <v>845</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556</v>
      </c>
      <c r="BU16" s="2316"/>
      <c r="BV16" s="2284" t="s">
        <v>556</v>
      </c>
      <c r="BW16" s="2316"/>
      <c r="BX16" s="2284" t="s">
        <v>556</v>
      </c>
      <c r="BY16" s="2316"/>
      <c r="BZ16" s="2284" t="s">
        <v>556</v>
      </c>
      <c r="CA16" s="2316"/>
      <c r="CB16" s="2284" t="s">
        <v>1107</v>
      </c>
      <c r="CC16" s="2316"/>
      <c r="CD16" s="2284" t="s">
        <v>556</v>
      </c>
      <c r="CE16" s="2316"/>
      <c r="CF16" s="2284" t="s">
        <v>1108</v>
      </c>
      <c r="CG16" s="2316"/>
      <c r="CH16" s="2284" t="s">
        <v>1109</v>
      </c>
      <c r="CI16" s="2316"/>
      <c r="CJ16" s="2284" t="s">
        <v>1109</v>
      </c>
      <c r="CK16" s="2316"/>
      <c r="CL16" s="2324"/>
      <c r="CM16" s="2317"/>
      <c r="CN16" s="2317"/>
      <c r="CO16" s="2317"/>
      <c r="CP16" s="2317"/>
      <c r="CQ16" s="2317"/>
      <c r="CR16" s="2317"/>
      <c r="CS16" s="2317"/>
      <c r="CT16" s="2317"/>
      <c r="CU16" s="2317"/>
      <c r="CV16" s="2317"/>
      <c r="CW16" s="2317"/>
      <c r="CX16" s="2318"/>
      <c r="CY16" s="2245" t="s">
        <v>556</v>
      </c>
      <c r="CZ16" s="2286"/>
      <c r="DA16" s="2245" t="s">
        <v>556</v>
      </c>
      <c r="DB16" s="2286"/>
      <c r="DC16" s="2245" t="s">
        <v>556</v>
      </c>
      <c r="DD16" s="2286"/>
      <c r="DE16" s="2284" t="s">
        <v>1107</v>
      </c>
      <c r="DF16" s="2316"/>
      <c r="DG16" s="2284" t="s">
        <v>1110</v>
      </c>
      <c r="DH16" s="2316"/>
      <c r="DI16" s="2284" t="s">
        <v>1110</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7"/>
      <c r="GC16" s="856">
        <v>12</v>
      </c>
    </row>
    <row r="17" spans="1:185" ht="15.75" customHeight="1">
      <c r="E17" s="867"/>
      <c r="F17" s="2140"/>
      <c r="G17" s="2140"/>
      <c r="H17" s="2140"/>
      <c r="I17" s="2140"/>
      <c r="J17" s="2334"/>
      <c r="K17" s="2334"/>
      <c r="L17" s="2334"/>
      <c r="M17" s="2334"/>
      <c r="N17" s="2334"/>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4"/>
      <c r="CM17" s="2317"/>
      <c r="CN17" s="2317"/>
      <c r="CO17" s="2317"/>
      <c r="CP17" s="2317"/>
      <c r="CQ17" s="2317"/>
      <c r="CR17" s="2317"/>
      <c r="CS17" s="2317"/>
      <c r="CT17" s="2317"/>
      <c r="CU17" s="2317"/>
      <c r="CV17" s="2317"/>
      <c r="CW17" s="2317"/>
      <c r="CX17" s="2318"/>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42.3984375" style="1562" hidden="1" customWidth="1"/>
    <col min="8" max="8" width="40.69921875" style="1562" customWidth="1"/>
    <col min="9" max="9" width="93" style="1293" customWidth="1"/>
    <col min="10" max="17" width="10" style="1562" customWidth="1"/>
    <col min="18" max="18" width="10" style="612" customWidth="1"/>
    <col min="19" max="19" width="10.597656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4"/>
      <c r="S5" s="442">
        <v>38</v>
      </c>
    </row>
    <row r="6" spans="1:19" ht="15.75" customHeight="1">
      <c r="C6" s="113"/>
      <c r="D6" s="2136" t="str">
        <f>IF(org=0,"Не определено",org)</f>
        <v>НАО "СВЕЗА Мантурово"</v>
      </c>
      <c r="E6" s="2136"/>
      <c r="F6" s="2136"/>
      <c r="G6" s="2136"/>
      <c r="H6" s="2136"/>
      <c r="I6" s="474"/>
      <c r="S6" s="442">
        <v>15</v>
      </c>
    </row>
    <row r="7" spans="1:19" s="1562" customFormat="1" ht="15.75" customHeight="1">
      <c r="A7" s="694"/>
      <c r="C7" s="113"/>
      <c r="D7" s="613"/>
      <c r="E7" s="613"/>
      <c r="F7" s="613"/>
      <c r="G7" s="613"/>
      <c r="H7" s="689"/>
      <c r="I7" s="474"/>
      <c r="R7" s="612"/>
      <c r="S7" s="693">
        <v>15</v>
      </c>
    </row>
    <row r="8" spans="1:19" ht="1" customHeight="1">
      <c r="C8" s="113"/>
      <c r="D8" s="446"/>
      <c r="E8" s="446"/>
      <c r="F8" s="446"/>
      <c r="G8" s="446"/>
      <c r="H8" s="474" t="s">
        <v>116</v>
      </c>
      <c r="S8" s="442">
        <v>1</v>
      </c>
    </row>
    <row r="9" spans="1:19" ht="15.75" customHeight="1">
      <c r="C9" s="113"/>
      <c r="D9" s="648"/>
      <c r="E9" s="2270" t="s">
        <v>103</v>
      </c>
      <c r="F9" s="2271"/>
      <c r="G9" s="747" t="str">
        <f>IF(G8="","",INDEX(DIFFERENTIATION_UNMERGE_VD,MATCH(G8,DIFFERENTIATION_ID_DIFF,0)))</f>
        <v/>
      </c>
      <c r="H9" s="747" t="str">
        <f>IF(H8="","",INDEX(DIFFERENTIATION_UNMERGE_VD,MATCH(H8,DIFFERENTIATION_ID_DIFF,0)))</f>
        <v>Холодное водоснабжение. Техническая вода</v>
      </c>
      <c r="I9" s="2055" t="s">
        <v>299</v>
      </c>
      <c r="S9" s="442">
        <v>15</v>
      </c>
    </row>
    <row r="10" spans="1:19" s="1562" customFormat="1" ht="15.75" customHeight="1">
      <c r="A10" s="694"/>
      <c r="C10" s="113"/>
      <c r="D10" s="648"/>
      <c r="E10" s="2270" t="s">
        <v>562</v>
      </c>
      <c r="F10" s="2271"/>
      <c r="G10" s="747" t="str">
        <f>IF(G8="","",INDEX(DIFFERENTIATION_UNMERGE_AREA,MATCH(G8,DIFFERENTIATION_ID_DIFF,0)))</f>
        <v/>
      </c>
      <c r="H10" s="747" t="str">
        <f>IF(H8="","",INDEX(DIFFERENTIATION_UNMERGE_AREA,MATCH(H8,DIFFERENTIATION_ID_DIFF,0)))</f>
        <v>Мантуровский муниципальный округ</v>
      </c>
      <c r="I10" s="2055"/>
      <c r="R10" s="612"/>
      <c r="S10" s="693">
        <v>15</v>
      </c>
    </row>
    <row r="11" spans="1:19" s="1562" customFormat="1" ht="15.75" customHeight="1">
      <c r="A11" s="694"/>
      <c r="C11" s="113"/>
      <c r="D11" s="648"/>
      <c r="E11" s="2270" t="s">
        <v>563</v>
      </c>
      <c r="F11" s="2271"/>
      <c r="G11" s="747" t="str">
        <f>IF(G8="","",INDEX(DIFFERENTIATION_UNMERGE_SYSTEM,MATCH(G8,DIFFERENTIATION_ID_DIFF,0)))</f>
        <v/>
      </c>
      <c r="H11" s="747" t="str">
        <f>IF(H8="","",INDEX(DIFFERENTIATION_UNMERGE_SYSTEM,MATCH(H8,DIFFERENTIATION_ID_DIFF,0)))</f>
        <v>НАО СВЕЗА Мантурово</v>
      </c>
      <c r="I11" s="2055"/>
      <c r="R11" s="612"/>
      <c r="S11" s="693">
        <v>15</v>
      </c>
    </row>
    <row r="12" spans="1:19" s="1562" customFormat="1" ht="15.75" customHeight="1">
      <c r="A12" s="694"/>
      <c r="C12" s="113"/>
      <c r="D12" s="2272" t="s">
        <v>298</v>
      </c>
      <c r="E12" s="2273"/>
      <c r="F12" s="2273"/>
      <c r="G12" s="817"/>
      <c r="H12" s="817"/>
      <c r="I12" s="2055"/>
      <c r="R12" s="612"/>
      <c r="S12" s="693">
        <v>15</v>
      </c>
    </row>
    <row r="13" spans="1:19" ht="35.65" customHeight="1">
      <c r="C13" s="113"/>
      <c r="D13" s="696" t="s">
        <v>86</v>
      </c>
      <c r="E13" s="695" t="s">
        <v>300</v>
      </c>
      <c r="F13" s="695" t="s">
        <v>564</v>
      </c>
      <c r="G13" s="739" t="s">
        <v>301</v>
      </c>
      <c r="H13" s="691" t="s">
        <v>301</v>
      </c>
      <c r="I13" s="2055"/>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5"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90"/>
      <c r="S20" s="442">
        <v>0</v>
      </c>
    </row>
    <row r="21" spans="1:19" ht="29.25" customHeight="1">
      <c r="C21" s="388"/>
      <c r="D21" s="476" t="s">
        <v>311</v>
      </c>
      <c r="E21" s="607"/>
      <c r="F21" s="1688" t="str">
        <f>IF(TEMPLATE_SPHERE="HEAT","Гкал/час","тыс. куб. м/сутки")</f>
        <v>тыс. куб. м/сутки</v>
      </c>
      <c r="G21" s="617"/>
      <c r="H21" s="617"/>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1115</v>
      </c>
      <c r="F22" s="509"/>
      <c r="G22" s="509"/>
      <c r="H22" s="509"/>
      <c r="I22" s="2101"/>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abSelected="1" zoomScale="75" workbookViewId="0">
      <pane xSplit="5" ySplit="13" topLeftCell="F14" activePane="bottomRight" state="frozen"/>
      <selection pane="topRight" activeCell="F1" sqref="F1"/>
      <selection pane="bottomLeft" activeCell="A14" sqref="A14"/>
      <selection pane="bottomRight" activeCell="E18" sqref="E18"/>
    </sheetView>
  </sheetViews>
  <sheetFormatPr defaultColWidth="10.59765625" defaultRowHeight="14.25" customHeight="1"/>
  <cols>
    <col min="1" max="1" width="9.09765625" style="2002" hidden="1" customWidth="1"/>
    <col min="2" max="2" width="9.09765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9765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2">
        <v>28</v>
      </c>
    </row>
    <row r="6" spans="1:17" s="1562" customFormat="1" ht="18.75" customHeight="1">
      <c r="A6" s="812"/>
      <c r="B6" s="354"/>
      <c r="C6" s="313"/>
      <c r="D6" s="2158" t="str">
        <f>IF(org=0,"Не определено",org)</f>
        <v>НАО "СВЕЗА Мантурово"</v>
      </c>
      <c r="E6" s="2159"/>
      <c r="F6" s="2159"/>
      <c r="G6" s="2160"/>
      <c r="I6" s="437"/>
      <c r="J6" s="437"/>
      <c r="Q6" s="693">
        <v>18</v>
      </c>
    </row>
    <row r="7" spans="1:17" ht="14.65" customHeight="1">
      <c r="C7" s="35"/>
      <c r="D7" s="23"/>
      <c r="E7" s="34"/>
      <c r="F7" s="689"/>
      <c r="G7" s="130"/>
      <c r="Q7" s="22">
        <v>14</v>
      </c>
    </row>
    <row r="8" spans="1:17" s="1562" customFormat="1" ht="1" customHeight="1">
      <c r="A8" s="1596"/>
      <c r="B8" s="1087"/>
      <c r="C8" s="313"/>
      <c r="D8" s="300"/>
      <c r="E8" s="326"/>
      <c r="F8" s="689"/>
      <c r="G8" s="130"/>
      <c r="I8" s="1551"/>
      <c r="J8" s="1551"/>
      <c r="Q8" s="1558">
        <v>1</v>
      </c>
    </row>
    <row r="9" spans="1:17" ht="14.65" customHeight="1">
      <c r="C9" s="35"/>
      <c r="D9" s="2144" t="s">
        <v>298</v>
      </c>
      <c r="E9" s="2144"/>
      <c r="F9" s="2144"/>
      <c r="G9" s="2287" t="s">
        <v>299</v>
      </c>
      <c r="Q9" s="22">
        <v>14</v>
      </c>
    </row>
    <row r="10" spans="1:17" ht="24" customHeight="1">
      <c r="C10" s="35"/>
      <c r="D10" s="44" t="s">
        <v>86</v>
      </c>
      <c r="E10" s="47" t="s">
        <v>300</v>
      </c>
      <c r="F10" s="47" t="s">
        <v>388</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t="s">
        <v>1116</v>
      </c>
      <c r="F14" s="150" t="s">
        <v>1117</v>
      </c>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01"/>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65" customHeight="1">
      <c r="A17" s="129"/>
      <c r="C17" s="35"/>
      <c r="D17" s="84" t="s">
        <v>1064</v>
      </c>
      <c r="E17" s="132" t="s">
        <v>1116</v>
      </c>
      <c r="F17" s="322" t="s">
        <v>1117</v>
      </c>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 customHeight="1">
      <c r="A18" s="280"/>
      <c r="B18" s="83"/>
      <c r="C18" s="244"/>
      <c r="D18" s="284"/>
      <c r="E18" s="286" t="s">
        <v>1119</v>
      </c>
      <c r="F18" s="275"/>
      <c r="G18" s="2101"/>
      <c r="I18" s="287"/>
      <c r="J18" s="287"/>
      <c r="Q18" s="279">
        <v>21</v>
      </c>
    </row>
    <row r="19" spans="1:17" s="1562" customFormat="1" ht="256.5" hidden="1" customHeight="1">
      <c r="A19" s="280"/>
      <c r="B19" s="354"/>
      <c r="C19" s="313"/>
      <c r="D19" s="814" t="s">
        <v>1024</v>
      </c>
      <c r="E19" s="813" t="s">
        <v>1120</v>
      </c>
      <c r="F19" s="322"/>
      <c r="G19" s="274" t="s">
        <v>1121</v>
      </c>
      <c r="I19" s="437"/>
      <c r="J19" s="437"/>
      <c r="Q19" s="693">
        <v>0</v>
      </c>
    </row>
    <row r="20" spans="1:17" s="1562" customFormat="1" ht="14.65" customHeight="1">
      <c r="A20" s="280"/>
      <c r="B20" s="83"/>
      <c r="C20" s="244"/>
      <c r="D20" s="815">
        <v>2</v>
      </c>
      <c r="E20" s="267" t="s">
        <v>1122</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108</v>
      </c>
      <c r="E23" s="134" t="s">
        <v>1123</v>
      </c>
      <c r="F23" s="1597" t="s">
        <v>304</v>
      </c>
      <c r="G23" s="282"/>
      <c r="I23" s="1551"/>
      <c r="J23" s="1551"/>
      <c r="Q23" s="1558">
        <v>0</v>
      </c>
    </row>
    <row r="24" spans="1:17" s="1562" customFormat="1" ht="14.25" hidden="1" customHeight="1">
      <c r="A24" s="280"/>
      <c r="B24" s="1087"/>
      <c r="C24" s="313"/>
      <c r="D24" s="1600" t="s">
        <v>707</v>
      </c>
      <c r="E24" s="1599" t="s">
        <v>1124</v>
      </c>
      <c r="F24" s="1597" t="s">
        <v>304</v>
      </c>
      <c r="G24" s="274"/>
      <c r="I24" s="1551"/>
      <c r="J24" s="1551"/>
      <c r="Q24" s="1558">
        <v>0</v>
      </c>
    </row>
    <row r="25" spans="1:17" s="1562" customFormat="1" ht="14.25" hidden="1" customHeight="1">
      <c r="A25" s="280"/>
      <c r="B25" s="1087"/>
      <c r="C25" s="313"/>
      <c r="D25" s="1600" t="s">
        <v>710</v>
      </c>
      <c r="E25" s="132"/>
      <c r="F25" s="322"/>
      <c r="G25" s="2099" t="s">
        <v>1125</v>
      </c>
      <c r="I25" s="1551"/>
      <c r="J25" s="1551"/>
      <c r="Q25" s="1558">
        <v>0</v>
      </c>
    </row>
    <row r="26" spans="1:17" s="1562" customFormat="1" ht="22.5" hidden="1" customHeight="1">
      <c r="A26" s="280"/>
      <c r="B26" s="1087"/>
      <c r="C26" s="313"/>
      <c r="D26" s="284"/>
      <c r="E26" s="286" t="s">
        <v>1126</v>
      </c>
      <c r="F26" s="275"/>
      <c r="G26" s="2101"/>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hyperlink ref="F17" r:id="rId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3" hidden="1" customWidth="1"/>
    <col min="2" max="2" width="9.09765625" style="1293" hidden="1" customWidth="1"/>
    <col min="3" max="3" width="3" style="281" customWidth="1"/>
    <col min="4" max="4" width="6" style="1562" customWidth="1"/>
    <col min="5" max="5" width="63" style="1562" customWidth="1"/>
    <col min="6" max="6" width="1.69921875" style="1562" hidden="1" customWidth="1"/>
    <col min="7" max="8" width="35" style="1562" customWidth="1"/>
    <col min="9" max="9" width="91" style="1562" customWidth="1"/>
    <col min="10" max="10" width="68" style="1562" customWidth="1"/>
    <col min="11" max="12" width="10" style="1551" customWidth="1"/>
    <col min="13" max="13" width="10.597656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1127</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1128</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1129</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1130</v>
      </c>
      <c r="F10" s="1597"/>
      <c r="G10" s="1601"/>
      <c r="H10" s="1597" t="s">
        <v>304</v>
      </c>
      <c r="K10" s="1551"/>
      <c r="L10" s="1551" t="s">
        <v>1131</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8"/>
      <c r="M14" s="22">
        <v>28</v>
      </c>
    </row>
    <row r="15" spans="1:13" s="1562" customFormat="1" ht="14.65" customHeight="1">
      <c r="A15" s="1289"/>
      <c r="B15" s="1087"/>
      <c r="C15" s="313"/>
      <c r="D15" s="2158" t="str">
        <f>IF(org=0,"Не определено",org)</f>
        <v>НАО "СВЕЗА Мантурово"</v>
      </c>
      <c r="E15" s="2159"/>
      <c r="F15" s="2159"/>
      <c r="G15" s="2159"/>
      <c r="H15" s="2160"/>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 customHeight="1">
      <c r="C18" s="35"/>
      <c r="D18" s="2144" t="s">
        <v>298</v>
      </c>
      <c r="E18" s="2144"/>
      <c r="F18" s="2144"/>
      <c r="G18" s="2144"/>
      <c r="H18" s="2144"/>
      <c r="I18" s="2287" t="s">
        <v>299</v>
      </c>
      <c r="M18" s="22">
        <v>21</v>
      </c>
    </row>
    <row r="19" spans="1:13" ht="22" customHeight="1">
      <c r="C19" s="35"/>
      <c r="D19" s="44" t="s">
        <v>86</v>
      </c>
      <c r="E19" s="47" t="s">
        <v>300</v>
      </c>
      <c r="F19" s="47"/>
      <c r="G19" s="47" t="s">
        <v>301</v>
      </c>
      <c r="H19" s="47" t="s">
        <v>388</v>
      </c>
      <c r="I19" s="2287"/>
      <c r="M19" s="22">
        <v>21</v>
      </c>
    </row>
    <row r="20" spans="1:13" ht="12" hidden="1" customHeight="1">
      <c r="C20" s="35"/>
      <c r="D20" s="26"/>
      <c r="E20" s="26"/>
      <c r="F20" s="26"/>
      <c r="G20" s="26"/>
      <c r="H20" s="26"/>
      <c r="I20" s="26"/>
      <c r="M20" s="22">
        <v>0</v>
      </c>
    </row>
    <row r="21" spans="1:13" ht="14.65" customHeight="1">
      <c r="A21" s="1610"/>
      <c r="C21" s="35"/>
      <c r="D21" s="84">
        <v>1</v>
      </c>
      <c r="E21" s="2338" t="s">
        <v>1132</v>
      </c>
      <c r="F21" s="2338"/>
      <c r="G21" s="2338"/>
      <c r="H21" s="2338"/>
      <c r="I21" s="145"/>
      <c r="M21" s="22">
        <v>14</v>
      </c>
    </row>
    <row r="22" spans="1:13" ht="21" customHeight="1">
      <c r="A22" s="1610"/>
      <c r="C22" s="35"/>
      <c r="D22" s="84" t="s">
        <v>1020</v>
      </c>
      <c r="E22" s="131" t="s">
        <v>1133</v>
      </c>
      <c r="F22" s="135"/>
      <c r="G22" s="1664"/>
      <c r="H22" s="135" t="s">
        <v>304</v>
      </c>
      <c r="I22" s="88" t="s">
        <v>1134</v>
      </c>
      <c r="M22" s="22">
        <v>20</v>
      </c>
    </row>
    <row r="23" spans="1:13" ht="60" customHeight="1">
      <c r="A23" s="1610"/>
      <c r="C23" s="35"/>
      <c r="D23" s="84" t="s">
        <v>1022</v>
      </c>
      <c r="E23" s="131" t="s">
        <v>1135</v>
      </c>
      <c r="F23" s="135"/>
      <c r="G23" s="194"/>
      <c r="H23" s="150"/>
      <c r="I23" s="195" t="s">
        <v>1136</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25" customHeight="1">
      <c r="A25" s="1610"/>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65" customHeight="1">
      <c r="A26" s="1610"/>
      <c r="C26" s="35"/>
      <c r="D26" s="84" t="s">
        <v>322</v>
      </c>
      <c r="E26" s="136"/>
      <c r="F26" s="135"/>
      <c r="G26" s="135" t="s">
        <v>304</v>
      </c>
      <c r="H26" s="150"/>
      <c r="I26" s="2099" t="s">
        <v>1137</v>
      </c>
      <c r="M26" s="22">
        <v>14</v>
      </c>
    </row>
    <row r="27" spans="1:13" ht="15.75" customHeight="1">
      <c r="A27" s="1610" t="s">
        <v>107</v>
      </c>
      <c r="C27" s="35"/>
      <c r="D27" s="48"/>
      <c r="E27" s="140" t="s">
        <v>320</v>
      </c>
      <c r="F27" s="141"/>
      <c r="G27" s="141"/>
      <c r="H27" s="138"/>
      <c r="I27" s="2101"/>
      <c r="M27" s="22">
        <v>15</v>
      </c>
    </row>
    <row r="28" spans="1:13" ht="39.75" customHeight="1">
      <c r="A28" s="1610"/>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3"/>
      <c r="M28" s="22">
        <v>38</v>
      </c>
    </row>
    <row r="29" spans="1:13" ht="21" customHeight="1">
      <c r="A29" s="1610"/>
      <c r="C29" s="35"/>
      <c r="D29" s="84" t="s">
        <v>752</v>
      </c>
      <c r="E29" s="142" t="s">
        <v>1127</v>
      </c>
      <c r="F29" s="135"/>
      <c r="G29" s="194"/>
      <c r="H29" s="135" t="s">
        <v>304</v>
      </c>
      <c r="I29" s="2099" t="s">
        <v>1138</v>
      </c>
      <c r="M29" s="22">
        <v>20</v>
      </c>
    </row>
    <row r="30" spans="1:13" ht="15.75" customHeight="1">
      <c r="A30" s="1610" t="s">
        <v>108</v>
      </c>
      <c r="C30" s="35"/>
      <c r="D30" s="48"/>
      <c r="E30" s="140" t="s">
        <v>320</v>
      </c>
      <c r="F30" s="141"/>
      <c r="G30" s="141"/>
      <c r="H30" s="138"/>
      <c r="I30" s="2101"/>
      <c r="M30" s="22">
        <v>15</v>
      </c>
    </row>
    <row r="31" spans="1:13" ht="31.5" customHeight="1">
      <c r="A31" s="1610"/>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3"/>
      <c r="M31" s="22">
        <v>30</v>
      </c>
    </row>
    <row r="32" spans="1:13" ht="27.25" customHeight="1">
      <c r="A32" s="1610"/>
      <c r="C32" s="35"/>
      <c r="D32" s="84" t="s">
        <v>311</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65" customHeight="1">
      <c r="A33" s="1610"/>
      <c r="C33" s="35"/>
      <c r="D33" s="84" t="s">
        <v>1139</v>
      </c>
      <c r="E33" s="143" t="s">
        <v>1128</v>
      </c>
      <c r="F33" s="135"/>
      <c r="G33" s="194"/>
      <c r="H33" s="135" t="s">
        <v>304</v>
      </c>
      <c r="I33" s="2099" t="s">
        <v>1140</v>
      </c>
      <c r="M33" s="22">
        <v>14</v>
      </c>
    </row>
    <row r="34" spans="1:13" ht="15.75" customHeight="1">
      <c r="A34" s="1610" t="s">
        <v>88</v>
      </c>
      <c r="C34" s="35"/>
      <c r="D34" s="48"/>
      <c r="E34" s="141" t="s">
        <v>320</v>
      </c>
      <c r="F34" s="137"/>
      <c r="G34" s="137"/>
      <c r="H34" s="138"/>
      <c r="I34" s="2101"/>
      <c r="M34" s="22">
        <v>15</v>
      </c>
    </row>
    <row r="35" spans="1:13" ht="25.25" customHeight="1">
      <c r="A35" s="1610"/>
      <c r="C35" s="35"/>
      <c r="D35" s="84" t="s">
        <v>880</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65" customHeight="1">
      <c r="A36" s="1610"/>
      <c r="C36" s="35"/>
      <c r="D36" s="84" t="s">
        <v>1141</v>
      </c>
      <c r="E36" s="143" t="s">
        <v>1129</v>
      </c>
      <c r="F36" s="135"/>
      <c r="G36" s="194"/>
      <c r="H36" s="135" t="s">
        <v>304</v>
      </c>
      <c r="I36" s="2077" t="s">
        <v>1142</v>
      </c>
      <c r="M36" s="22">
        <v>14</v>
      </c>
    </row>
    <row r="37" spans="1:13" ht="15.75" customHeight="1">
      <c r="A37" s="1610" t="s">
        <v>89</v>
      </c>
      <c r="C37" s="35"/>
      <c r="D37" s="48"/>
      <c r="E37" s="141" t="s">
        <v>320</v>
      </c>
      <c r="F37" s="137"/>
      <c r="G37" s="137"/>
      <c r="H37" s="138"/>
      <c r="I37" s="2077"/>
      <c r="M37" s="22">
        <v>15</v>
      </c>
    </row>
    <row r="38" spans="1:13" ht="27.25" customHeight="1">
      <c r="A38" s="1610"/>
      <c r="C38" s="35"/>
      <c r="D38" s="84" t="s">
        <v>881</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65" customHeight="1">
      <c r="A39" s="1610"/>
      <c r="C39" s="35"/>
      <c r="D39" s="84" t="s">
        <v>882</v>
      </c>
      <c r="E39" s="143" t="s">
        <v>1130</v>
      </c>
      <c r="F39" s="135"/>
      <c r="G39" s="144"/>
      <c r="H39" s="135" t="s">
        <v>304</v>
      </c>
      <c r="I39" s="2099" t="s">
        <v>1143</v>
      </c>
      <c r="L39" s="92" t="s">
        <v>1131</v>
      </c>
      <c r="M39" s="22">
        <v>14</v>
      </c>
    </row>
    <row r="40" spans="1:13" ht="15.75" customHeight="1">
      <c r="A40" s="1610" t="s">
        <v>109</v>
      </c>
      <c r="C40" s="35"/>
      <c r="D40" s="48"/>
      <c r="E40" s="141" t="s">
        <v>320</v>
      </c>
      <c r="F40" s="137"/>
      <c r="G40" s="137"/>
      <c r="H40" s="138"/>
      <c r="I40" s="2101"/>
      <c r="M40" s="22">
        <v>15</v>
      </c>
    </row>
    <row r="41" spans="1:13" s="1749" customFormat="1" ht="3" customHeight="1">
      <c r="A41" s="1610"/>
      <c r="K41" s="133"/>
      <c r="L41" s="133"/>
      <c r="M41" s="78">
        <v>3</v>
      </c>
    </row>
    <row r="42" spans="1:13" ht="26.25" customHeight="1">
      <c r="D42" s="1608" t="s">
        <v>802</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2">
        <v>25</v>
      </c>
    </row>
    <row r="43" spans="1:13" ht="22.5" hidden="1" customHeight="1">
      <c r="A43" s="1289"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6" hidden="1" customWidth="1"/>
    <col min="3" max="3" width="9.09765625" style="1614" hidden="1" customWidth="1"/>
    <col min="4" max="4" width="3" style="281" customWidth="1"/>
    <col min="5" max="5" width="6" style="1562" customWidth="1"/>
    <col min="6" max="6" width="46.699218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97656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4"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1144</v>
      </c>
      <c r="D3" s="281"/>
      <c r="E3" s="961"/>
      <c r="F3" s="961"/>
      <c r="G3" s="2314"/>
      <c r="H3" s="1427"/>
      <c r="I3" s="588" t="s">
        <v>1145</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4"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1146</v>
      </c>
      <c r="D6" s="281"/>
      <c r="E6" s="961"/>
      <c r="F6" s="961"/>
      <c r="G6" s="2314"/>
      <c r="H6" s="1427"/>
      <c r="I6" s="588" t="s">
        <v>1145</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25" customHeight="1">
      <c r="D13" s="313"/>
      <c r="E13" s="300"/>
      <c r="F13" s="300"/>
      <c r="G13" s="300"/>
      <c r="H13" s="300"/>
      <c r="I13" s="300"/>
      <c r="J13" s="300"/>
      <c r="K13" s="300"/>
      <c r="L13" s="24"/>
      <c r="M13" s="24"/>
      <c r="AH13" s="311">
        <v>6</v>
      </c>
    </row>
    <row r="14" spans="1:34" ht="14.65" customHeight="1">
      <c r="D14" s="313"/>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7"/>
      <c r="AH14" s="311">
        <v>14</v>
      </c>
    </row>
    <row r="15" spans="1:34" ht="6.25"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5"/>
      <c r="N17" s="263"/>
      <c r="AH17" s="311">
        <v>23</v>
      </c>
    </row>
    <row r="18" spans="1:34" ht="14.65" customHeight="1">
      <c r="D18" s="313"/>
      <c r="E18" s="300"/>
      <c r="F18" s="326"/>
      <c r="G18" s="326"/>
      <c r="H18" s="326"/>
      <c r="I18" s="326"/>
      <c r="J18" s="326"/>
      <c r="K18" s="326"/>
      <c r="L18" s="689"/>
      <c r="M18" s="130"/>
      <c r="AH18" s="311">
        <v>14</v>
      </c>
    </row>
    <row r="19" spans="1:34" ht="22" customHeight="1">
      <c r="D19" s="313"/>
      <c r="E19" s="2144" t="s">
        <v>298</v>
      </c>
      <c r="F19" s="2144"/>
      <c r="G19" s="2144"/>
      <c r="H19" s="2144"/>
      <c r="I19" s="2144"/>
      <c r="J19" s="2144"/>
      <c r="K19" s="2144"/>
      <c r="L19" s="2144"/>
      <c r="M19" s="2287" t="s">
        <v>299</v>
      </c>
      <c r="AH19" s="311">
        <v>21</v>
      </c>
    </row>
    <row r="20" spans="1:34" ht="22" customHeight="1">
      <c r="D20" s="313"/>
      <c r="E20" s="2200" t="s">
        <v>86</v>
      </c>
      <c r="F20" s="2150" t="s">
        <v>122</v>
      </c>
      <c r="G20" s="2150" t="s">
        <v>123</v>
      </c>
      <c r="H20" s="2284" t="s">
        <v>1147</v>
      </c>
      <c r="I20" s="2285"/>
      <c r="J20" s="2316"/>
      <c r="K20" s="2150" t="s">
        <v>301</v>
      </c>
      <c r="L20" s="2150" t="s">
        <v>388</v>
      </c>
      <c r="M20" s="2287"/>
      <c r="AH20" s="311">
        <v>21</v>
      </c>
    </row>
    <row r="21" spans="1:34" ht="22" customHeight="1">
      <c r="D21" s="313"/>
      <c r="E21" s="2202"/>
      <c r="F21" s="2151"/>
      <c r="G21" s="2151"/>
      <c r="H21" s="2149" t="s">
        <v>1148</v>
      </c>
      <c r="I21" s="2163"/>
      <c r="J21" s="47" t="s">
        <v>1149</v>
      </c>
      <c r="K21" s="2151"/>
      <c r="L21" s="2151"/>
      <c r="M21" s="2287"/>
      <c r="AH21" s="311">
        <v>21</v>
      </c>
    </row>
    <row r="22" spans="1:34" ht="12.75" customHeight="1">
      <c r="D22" s="313"/>
      <c r="E22" s="218"/>
      <c r="F22" s="218"/>
      <c r="G22" s="218"/>
      <c r="H22" s="2342"/>
      <c r="I22" s="2342"/>
      <c r="J22" s="218"/>
      <c r="K22" s="218"/>
      <c r="L22" s="218"/>
      <c r="M22" s="218"/>
      <c r="AH22" s="311">
        <v>12</v>
      </c>
    </row>
    <row r="23" spans="1:34" ht="20" customHeight="1">
      <c r="A23" s="1707"/>
      <c r="B23" s="1707"/>
      <c r="D23" s="313"/>
      <c r="E23" s="1792" t="s">
        <v>107</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304</v>
      </c>
      <c r="L23" s="2338"/>
      <c r="M23" s="1696"/>
      <c r="N23" s="271"/>
      <c r="AH23" s="311">
        <v>19</v>
      </c>
    </row>
    <row r="24" spans="1:34" ht="60.75" hidden="1" customHeight="1">
      <c r="A24" s="1707" t="s">
        <v>155</v>
      </c>
      <c r="B24" s="1707" t="s">
        <v>156</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304</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1144</v>
      </c>
      <c r="D25" s="2341"/>
      <c r="E25" s="2139"/>
      <c r="F25" s="2344"/>
      <c r="G25" s="2314"/>
      <c r="H25" s="1427"/>
      <c r="I25" s="588" t="s">
        <v>1145</v>
      </c>
      <c r="J25" s="508"/>
      <c r="K25" s="1427"/>
      <c r="L25" s="151"/>
      <c r="M25" s="2100"/>
      <c r="N25" s="271"/>
      <c r="O25" s="1551"/>
      <c r="P25" s="1551"/>
      <c r="AH25" s="1558">
        <v>0</v>
      </c>
    </row>
    <row r="26" spans="1:34" ht="0.75" hidden="1" customHeight="1">
      <c r="A26" s="1707"/>
      <c r="B26" s="1707"/>
      <c r="C26" s="306" t="s">
        <v>1150</v>
      </c>
      <c r="D26" s="2341"/>
      <c r="E26" s="2139"/>
      <c r="F26" s="2277"/>
      <c r="G26" s="337"/>
      <c r="H26" s="1427"/>
      <c r="I26" s="332"/>
      <c r="J26" s="286"/>
      <c r="K26" s="1427"/>
      <c r="L26" s="138"/>
      <c r="M26" s="2100"/>
      <c r="N26" s="271"/>
      <c r="AH26" s="311">
        <v>0</v>
      </c>
    </row>
    <row r="27" spans="1:34" s="1562" customFormat="1" ht="45" hidden="1" customHeight="1">
      <c r="A27" s="1707" t="s">
        <v>160</v>
      </c>
      <c r="B27" s="1707" t="s">
        <v>161</v>
      </c>
      <c r="C27" s="306"/>
      <c r="D27" s="2339"/>
      <c r="E27" s="2345"/>
      <c r="F27" s="2346" t="str">
        <f>INDEX(PT_DIFFERENTIATION_VTAR,MATCH(A27,PT_DIFFERENTIATION_VTAR_ID,0))</f>
        <v/>
      </c>
      <c r="G27" s="2314" t="str">
        <f>INDEX(PT_DIFFERENTIATION_NTAR,MATCH(B27,PT_DIFFERENTIATION_NTAR_ID,0))</f>
        <v/>
      </c>
      <c r="H27" s="1788"/>
      <c r="I27" s="1666"/>
      <c r="J27" s="1700"/>
      <c r="K27" s="1791"/>
      <c r="L27" s="1788" t="s">
        <v>304</v>
      </c>
      <c r="M27" s="2100"/>
      <c r="N27" s="271"/>
      <c r="O27" s="1551"/>
      <c r="P27" s="1551"/>
      <c r="AH27" s="1558">
        <v>0</v>
      </c>
    </row>
    <row r="28" spans="1:34" s="1562" customFormat="1" ht="18.75" hidden="1" customHeight="1">
      <c r="A28" s="1707"/>
      <c r="B28" s="1707"/>
      <c r="C28" s="306" t="s">
        <v>1144</v>
      </c>
      <c r="D28" s="2339"/>
      <c r="E28" s="2345"/>
      <c r="F28" s="2346"/>
      <c r="G28" s="2314"/>
      <c r="H28" s="1427"/>
      <c r="I28" s="588" t="s">
        <v>1145</v>
      </c>
      <c r="J28" s="508"/>
      <c r="K28" s="1427"/>
      <c r="L28" s="151"/>
      <c r="M28" s="2100"/>
      <c r="N28" s="271"/>
      <c r="O28" s="1551"/>
      <c r="P28" s="1551"/>
      <c r="AH28" s="1558">
        <v>0</v>
      </c>
    </row>
    <row r="29" spans="1:34" s="1562" customFormat="1" ht="0.75" hidden="1" customHeight="1">
      <c r="A29" s="1707"/>
      <c r="B29" s="1707"/>
      <c r="C29" s="306" t="s">
        <v>1150</v>
      </c>
      <c r="D29" s="2339"/>
      <c r="E29" s="2139"/>
      <c r="F29" s="2277"/>
      <c r="G29" s="337"/>
      <c r="H29" s="1427"/>
      <c r="I29" s="588"/>
      <c r="J29" s="508"/>
      <c r="K29" s="1427"/>
      <c r="L29" s="151"/>
      <c r="M29" s="2100"/>
      <c r="N29" s="271"/>
      <c r="O29" s="1551"/>
      <c r="P29" s="1551"/>
      <c r="AH29" s="1558">
        <v>0</v>
      </c>
    </row>
    <row r="30" spans="1:34" s="1562" customFormat="1" ht="45" hidden="1" customHeight="1">
      <c r="A30" s="1707" t="s">
        <v>167</v>
      </c>
      <c r="B30" s="1707" t="s">
        <v>168</v>
      </c>
      <c r="C30" s="306"/>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304</v>
      </c>
      <c r="M30" s="2100"/>
      <c r="N30" s="271"/>
      <c r="O30" s="1551"/>
      <c r="P30" s="1551"/>
      <c r="AH30" s="1558">
        <v>0</v>
      </c>
    </row>
    <row r="31" spans="1:34" s="1562" customFormat="1" ht="18.75" hidden="1" customHeight="1">
      <c r="A31" s="1707"/>
      <c r="B31" s="1707"/>
      <c r="C31" s="306" t="s">
        <v>1144</v>
      </c>
      <c r="D31" s="2339"/>
      <c r="E31" s="2139"/>
      <c r="F31" s="2277"/>
      <c r="G31" s="2314"/>
      <c r="H31" s="1427"/>
      <c r="I31" s="588" t="s">
        <v>1145</v>
      </c>
      <c r="J31" s="508"/>
      <c r="K31" s="1427"/>
      <c r="L31" s="151"/>
      <c r="M31" s="2100"/>
      <c r="N31" s="271"/>
      <c r="O31" s="1551"/>
      <c r="P31" s="1551"/>
      <c r="AH31" s="1558">
        <v>0</v>
      </c>
    </row>
    <row r="32" spans="1:34" s="1562" customFormat="1" ht="0.75" hidden="1" customHeight="1">
      <c r="A32" s="1707"/>
      <c r="B32" s="1707"/>
      <c r="C32" s="306" t="s">
        <v>1150</v>
      </c>
      <c r="D32" s="2339"/>
      <c r="E32" s="2139"/>
      <c r="F32" s="2277"/>
      <c r="G32" s="337"/>
      <c r="H32" s="1427"/>
      <c r="I32" s="588"/>
      <c r="J32" s="508"/>
      <c r="K32" s="1427"/>
      <c r="L32" s="151"/>
      <c r="M32" s="2100"/>
      <c r="N32" s="271"/>
      <c r="O32" s="1551"/>
      <c r="P32" s="1551"/>
      <c r="AH32" s="1558">
        <v>0</v>
      </c>
    </row>
    <row r="33" spans="1:34" s="1562" customFormat="1" ht="45" hidden="1" customHeight="1">
      <c r="A33" s="1707" t="s">
        <v>173</v>
      </c>
      <c r="B33" s="1707" t="s">
        <v>174</v>
      </c>
      <c r="C33" s="306"/>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304</v>
      </c>
      <c r="M33" s="2100"/>
      <c r="N33" s="271"/>
      <c r="O33" s="1551"/>
      <c r="P33" s="1551"/>
      <c r="AH33" s="1558">
        <v>0</v>
      </c>
    </row>
    <row r="34" spans="1:34" s="1562" customFormat="1" ht="18.75" hidden="1" customHeight="1">
      <c r="A34" s="1707"/>
      <c r="B34" s="1707"/>
      <c r="C34" s="306" t="s">
        <v>1144</v>
      </c>
      <c r="D34" s="2339"/>
      <c r="E34" s="2139"/>
      <c r="F34" s="2277"/>
      <c r="G34" s="2314"/>
      <c r="H34" s="1427"/>
      <c r="I34" s="588" t="s">
        <v>1145</v>
      </c>
      <c r="J34" s="508"/>
      <c r="K34" s="1427"/>
      <c r="L34" s="151"/>
      <c r="M34" s="2100"/>
      <c r="N34" s="271"/>
      <c r="O34" s="1551"/>
      <c r="P34" s="1551"/>
      <c r="AH34" s="1558">
        <v>0</v>
      </c>
    </row>
    <row r="35" spans="1:34" s="1562" customFormat="1" ht="0.75" hidden="1" customHeight="1">
      <c r="A35" s="1707"/>
      <c r="B35" s="1707"/>
      <c r="C35" s="306" t="s">
        <v>1150</v>
      </c>
      <c r="D35" s="2339"/>
      <c r="E35" s="2139"/>
      <c r="F35" s="2277"/>
      <c r="G35" s="337"/>
      <c r="H35" s="1427"/>
      <c r="I35" s="588"/>
      <c r="J35" s="508"/>
      <c r="K35" s="1427"/>
      <c r="L35" s="151"/>
      <c r="M35" s="2100"/>
      <c r="N35" s="271"/>
      <c r="O35" s="1551"/>
      <c r="P35" s="1551"/>
      <c r="AH35" s="1558">
        <v>0</v>
      </c>
    </row>
    <row r="36" spans="1:34" s="1562" customFormat="1" ht="18.75" hidden="1" customHeight="1">
      <c r="A36" s="1707" t="s">
        <v>179</v>
      </c>
      <c r="B36" s="1707" t="s">
        <v>180</v>
      </c>
      <c r="C36" s="306"/>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304</v>
      </c>
      <c r="M36" s="2100"/>
      <c r="N36" s="271"/>
      <c r="O36" s="1551"/>
      <c r="P36" s="1551"/>
      <c r="AH36" s="1558">
        <v>0</v>
      </c>
    </row>
    <row r="37" spans="1:34" s="1562" customFormat="1" ht="18.75" hidden="1" customHeight="1">
      <c r="A37" s="1707"/>
      <c r="B37" s="1707"/>
      <c r="C37" s="306" t="s">
        <v>1144</v>
      </c>
      <c r="D37" s="2339"/>
      <c r="E37" s="2139"/>
      <c r="F37" s="2277"/>
      <c r="G37" s="2314"/>
      <c r="H37" s="1427"/>
      <c r="I37" s="588" t="s">
        <v>1145</v>
      </c>
      <c r="J37" s="508"/>
      <c r="K37" s="1427"/>
      <c r="L37" s="151"/>
      <c r="M37" s="2100"/>
      <c r="N37" s="271"/>
      <c r="O37" s="1551"/>
      <c r="P37" s="1551"/>
      <c r="AH37" s="1558">
        <v>0</v>
      </c>
    </row>
    <row r="38" spans="1:34" s="1562" customFormat="1" ht="0.75" hidden="1" customHeight="1">
      <c r="A38" s="1707"/>
      <c r="B38" s="1707"/>
      <c r="C38" s="306" t="s">
        <v>1150</v>
      </c>
      <c r="D38" s="2339"/>
      <c r="E38" s="2139"/>
      <c r="F38" s="2277"/>
      <c r="G38" s="337"/>
      <c r="H38" s="1427"/>
      <c r="I38" s="588"/>
      <c r="J38" s="508"/>
      <c r="K38" s="1427"/>
      <c r="L38" s="151"/>
      <c r="M38" s="2100"/>
      <c r="N38" s="271"/>
      <c r="O38" s="1551"/>
      <c r="P38" s="1551"/>
      <c r="AH38" s="1558">
        <v>0</v>
      </c>
    </row>
    <row r="39" spans="1:34" s="1562" customFormat="1" ht="18.75" hidden="1" customHeight="1">
      <c r="A39" s="1707" t="s">
        <v>185</v>
      </c>
      <c r="B39" s="1707" t="s">
        <v>186</v>
      </c>
      <c r="C39" s="306"/>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304</v>
      </c>
      <c r="M39" s="2100"/>
      <c r="N39" s="271"/>
      <c r="O39" s="1551"/>
      <c r="P39" s="1551"/>
      <c r="AH39" s="1558">
        <v>0</v>
      </c>
    </row>
    <row r="40" spans="1:34" s="1562" customFormat="1" ht="18.75" hidden="1" customHeight="1">
      <c r="A40" s="1707"/>
      <c r="B40" s="1707"/>
      <c r="C40" s="306" t="s">
        <v>1144</v>
      </c>
      <c r="D40" s="2339"/>
      <c r="E40" s="2139"/>
      <c r="F40" s="2277"/>
      <c r="G40" s="2314"/>
      <c r="H40" s="1427"/>
      <c r="I40" s="588" t="s">
        <v>1145</v>
      </c>
      <c r="J40" s="508"/>
      <c r="K40" s="1427"/>
      <c r="L40" s="151"/>
      <c r="M40" s="2100"/>
      <c r="N40" s="271"/>
      <c r="O40" s="1551"/>
      <c r="P40" s="1551"/>
      <c r="AH40" s="1558">
        <v>0</v>
      </c>
    </row>
    <row r="41" spans="1:34" s="1562" customFormat="1" ht="0.75" hidden="1" customHeight="1">
      <c r="A41" s="1707"/>
      <c r="B41" s="1707"/>
      <c r="C41" s="306" t="s">
        <v>1150</v>
      </c>
      <c r="D41" s="2339"/>
      <c r="E41" s="2139"/>
      <c r="F41" s="2277"/>
      <c r="G41" s="337"/>
      <c r="H41" s="1427"/>
      <c r="I41" s="588"/>
      <c r="J41" s="508"/>
      <c r="K41" s="1427"/>
      <c r="L41" s="151"/>
      <c r="M41" s="2100"/>
      <c r="N41" s="271"/>
      <c r="O41" s="1551"/>
      <c r="P41" s="1551"/>
      <c r="AH41" s="1558">
        <v>0</v>
      </c>
    </row>
    <row r="42" spans="1:34" s="1562" customFormat="1" ht="18.75" hidden="1" customHeight="1">
      <c r="A42" s="1707" t="s">
        <v>191</v>
      </c>
      <c r="B42" s="1707" t="s">
        <v>192</v>
      </c>
      <c r="C42" s="306"/>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304</v>
      </c>
      <c r="M42" s="2100"/>
      <c r="N42" s="271"/>
      <c r="O42" s="1551"/>
      <c r="P42" s="1551"/>
      <c r="AH42" s="1558">
        <v>0</v>
      </c>
    </row>
    <row r="43" spans="1:34" s="1562" customFormat="1" ht="18.75" hidden="1" customHeight="1">
      <c r="A43" s="1707"/>
      <c r="B43" s="1707"/>
      <c r="C43" s="306" t="s">
        <v>1144</v>
      </c>
      <c r="D43" s="2339"/>
      <c r="E43" s="2139"/>
      <c r="F43" s="2277"/>
      <c r="G43" s="2314"/>
      <c r="H43" s="1427"/>
      <c r="I43" s="588" t="s">
        <v>1145</v>
      </c>
      <c r="J43" s="508"/>
      <c r="K43" s="1427"/>
      <c r="L43" s="151"/>
      <c r="M43" s="2100"/>
      <c r="N43" s="271"/>
      <c r="O43" s="1551"/>
      <c r="P43" s="1551"/>
      <c r="AH43" s="1558">
        <v>0</v>
      </c>
    </row>
    <row r="44" spans="1:34" s="1562" customFormat="1" ht="0.75" hidden="1" customHeight="1">
      <c r="A44" s="1707"/>
      <c r="B44" s="1707"/>
      <c r="C44" s="306" t="s">
        <v>1150</v>
      </c>
      <c r="D44" s="2339"/>
      <c r="E44" s="2139"/>
      <c r="F44" s="2277"/>
      <c r="G44" s="337"/>
      <c r="H44" s="1427"/>
      <c r="I44" s="588"/>
      <c r="J44" s="508"/>
      <c r="K44" s="1427"/>
      <c r="L44" s="151"/>
      <c r="M44" s="2100"/>
      <c r="N44" s="271"/>
      <c r="O44" s="1551"/>
      <c r="P44" s="1551"/>
      <c r="AH44" s="1558">
        <v>0</v>
      </c>
    </row>
    <row r="45" spans="1:34" s="1562" customFormat="1" ht="18.75" hidden="1" customHeight="1">
      <c r="A45" s="1707" t="s">
        <v>197</v>
      </c>
      <c r="B45" s="1707" t="s">
        <v>198</v>
      </c>
      <c r="C45" s="306"/>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304</v>
      </c>
      <c r="M45" s="2100"/>
      <c r="N45" s="271"/>
      <c r="O45" s="1551"/>
      <c r="P45" s="1551"/>
      <c r="AH45" s="1558">
        <v>0</v>
      </c>
    </row>
    <row r="46" spans="1:34" s="1562" customFormat="1" ht="18.75" hidden="1" customHeight="1">
      <c r="A46" s="1707"/>
      <c r="B46" s="1707"/>
      <c r="C46" s="306" t="s">
        <v>1144</v>
      </c>
      <c r="D46" s="2339"/>
      <c r="E46" s="2139"/>
      <c r="F46" s="2277"/>
      <c r="G46" s="2314"/>
      <c r="H46" s="1427"/>
      <c r="I46" s="588" t="s">
        <v>1145</v>
      </c>
      <c r="J46" s="508"/>
      <c r="K46" s="1427"/>
      <c r="L46" s="151"/>
      <c r="M46" s="2100"/>
      <c r="N46" s="271"/>
      <c r="O46" s="1551"/>
      <c r="P46" s="1551"/>
      <c r="AH46" s="1558">
        <v>0</v>
      </c>
    </row>
    <row r="47" spans="1:34" s="1562" customFormat="1" ht="0.75" hidden="1" customHeight="1">
      <c r="A47" s="1707"/>
      <c r="B47" s="1707"/>
      <c r="C47" s="306" t="s">
        <v>1150</v>
      </c>
      <c r="D47" s="2339"/>
      <c r="E47" s="2139"/>
      <c r="F47" s="2277"/>
      <c r="G47" s="337"/>
      <c r="H47" s="1427"/>
      <c r="I47" s="588"/>
      <c r="J47" s="508"/>
      <c r="K47" s="1427"/>
      <c r="L47" s="151"/>
      <c r="M47" s="2100"/>
      <c r="N47" s="271"/>
      <c r="O47" s="1551"/>
      <c r="P47" s="1551"/>
      <c r="AH47" s="1558">
        <v>0</v>
      </c>
    </row>
    <row r="48" spans="1:34" s="1562" customFormat="1" ht="18.75" hidden="1" customHeight="1">
      <c r="A48" s="1707" t="s">
        <v>203</v>
      </c>
      <c r="B48" s="1707" t="s">
        <v>204</v>
      </c>
      <c r="C48" s="306"/>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304</v>
      </c>
      <c r="M48" s="2100"/>
      <c r="N48" s="271"/>
      <c r="O48" s="1551"/>
      <c r="P48" s="1551"/>
      <c r="AH48" s="1558">
        <v>0</v>
      </c>
    </row>
    <row r="49" spans="1:34" s="1562" customFormat="1" ht="18.75" hidden="1" customHeight="1">
      <c r="A49" s="1707"/>
      <c r="B49" s="1707"/>
      <c r="C49" s="306" t="s">
        <v>1144</v>
      </c>
      <c r="D49" s="2339"/>
      <c r="E49" s="2139"/>
      <c r="F49" s="2277"/>
      <c r="G49" s="2314"/>
      <c r="H49" s="1427"/>
      <c r="I49" s="588" t="s">
        <v>1145</v>
      </c>
      <c r="J49" s="508"/>
      <c r="K49" s="1427"/>
      <c r="L49" s="151"/>
      <c r="M49" s="2100"/>
      <c r="N49" s="271"/>
      <c r="O49" s="1551"/>
      <c r="P49" s="1551"/>
      <c r="AH49" s="1558">
        <v>0</v>
      </c>
    </row>
    <row r="50" spans="1:34" s="1562" customFormat="1" ht="0.75" hidden="1" customHeight="1">
      <c r="A50" s="1707"/>
      <c r="B50" s="1707"/>
      <c r="C50" s="306" t="s">
        <v>1150</v>
      </c>
      <c r="D50" s="2339"/>
      <c r="E50" s="2139"/>
      <c r="F50" s="2277"/>
      <c r="G50" s="337"/>
      <c r="H50" s="1427"/>
      <c r="I50" s="588"/>
      <c r="J50" s="508"/>
      <c r="K50" s="1427"/>
      <c r="L50" s="151"/>
      <c r="M50" s="2100"/>
      <c r="N50" s="271"/>
      <c r="O50" s="1551"/>
      <c r="P50" s="1551"/>
      <c r="AH50" s="1558">
        <v>0</v>
      </c>
    </row>
    <row r="51" spans="1:34" s="1562" customFormat="1" ht="18.75" hidden="1" customHeight="1">
      <c r="A51" s="1707" t="s">
        <v>223</v>
      </c>
      <c r="B51" s="1707" t="s">
        <v>224</v>
      </c>
      <c r="C51" s="306"/>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304</v>
      </c>
      <c r="M51" s="2100"/>
      <c r="N51" s="271"/>
      <c r="O51" s="1551"/>
      <c r="P51" s="1551"/>
      <c r="AH51" s="1558">
        <v>0</v>
      </c>
    </row>
    <row r="52" spans="1:34" s="1562" customFormat="1" ht="18.75" hidden="1" customHeight="1">
      <c r="A52" s="1707"/>
      <c r="B52" s="1707"/>
      <c r="C52" s="306" t="s">
        <v>1144</v>
      </c>
      <c r="D52" s="2339"/>
      <c r="E52" s="2139"/>
      <c r="F52" s="2277"/>
      <c r="G52" s="2314"/>
      <c r="H52" s="1427"/>
      <c r="I52" s="588" t="s">
        <v>1145</v>
      </c>
      <c r="J52" s="508"/>
      <c r="K52" s="1427"/>
      <c r="L52" s="151"/>
      <c r="M52" s="2100"/>
      <c r="N52" s="271"/>
      <c r="O52" s="1551"/>
      <c r="P52" s="1551"/>
      <c r="AH52" s="1558">
        <v>0</v>
      </c>
    </row>
    <row r="53" spans="1:34" s="1562" customFormat="1" ht="0.75" hidden="1" customHeight="1">
      <c r="A53" s="1707"/>
      <c r="B53" s="1707"/>
      <c r="C53" s="306" t="s">
        <v>1150</v>
      </c>
      <c r="D53" s="2339"/>
      <c r="E53" s="2139"/>
      <c r="F53" s="2277"/>
      <c r="G53" s="337"/>
      <c r="H53" s="1427"/>
      <c r="I53" s="588"/>
      <c r="J53" s="508"/>
      <c r="K53" s="1427"/>
      <c r="L53" s="151"/>
      <c r="M53" s="2100"/>
      <c r="N53" s="271"/>
      <c r="O53" s="1551"/>
      <c r="P53" s="1551"/>
      <c r="AH53" s="1558">
        <v>0</v>
      </c>
    </row>
    <row r="54" spans="1:34" s="1562" customFormat="1" ht="18.75" hidden="1" customHeight="1">
      <c r="A54" s="1707" t="s">
        <v>228</v>
      </c>
      <c r="B54" s="1707" t="s">
        <v>229</v>
      </c>
      <c r="C54" s="306"/>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304</v>
      </c>
      <c r="M54" s="2100"/>
      <c r="N54" s="271"/>
      <c r="O54" s="1551"/>
      <c r="P54" s="1551"/>
      <c r="AH54" s="1558">
        <v>0</v>
      </c>
    </row>
    <row r="55" spans="1:34" s="1562" customFormat="1" ht="18.75" hidden="1" customHeight="1">
      <c r="A55" s="1707"/>
      <c r="B55" s="1707"/>
      <c r="C55" s="306" t="s">
        <v>1144</v>
      </c>
      <c r="D55" s="2339"/>
      <c r="E55" s="2139"/>
      <c r="F55" s="2277"/>
      <c r="G55" s="2314"/>
      <c r="H55" s="1427"/>
      <c r="I55" s="588" t="s">
        <v>1145</v>
      </c>
      <c r="J55" s="508"/>
      <c r="K55" s="1427"/>
      <c r="L55" s="151"/>
      <c r="M55" s="2100"/>
      <c r="N55" s="271"/>
      <c r="O55" s="1551"/>
      <c r="P55" s="1551"/>
      <c r="AH55" s="1558">
        <v>0</v>
      </c>
    </row>
    <row r="56" spans="1:34" s="1562" customFormat="1" ht="0.75" hidden="1" customHeight="1">
      <c r="A56" s="1707"/>
      <c r="B56" s="1707"/>
      <c r="C56" s="306" t="s">
        <v>1150</v>
      </c>
      <c r="D56" s="2339"/>
      <c r="E56" s="2139"/>
      <c r="F56" s="2277"/>
      <c r="G56" s="337"/>
      <c r="H56" s="1427"/>
      <c r="I56" s="588"/>
      <c r="J56" s="508"/>
      <c r="K56" s="1427"/>
      <c r="L56" s="151"/>
      <c r="M56" s="2100"/>
      <c r="N56" s="271"/>
      <c r="O56" s="1551"/>
      <c r="P56" s="1551"/>
      <c r="AH56" s="1558">
        <v>0</v>
      </c>
    </row>
    <row r="57" spans="1:34" s="1562" customFormat="1" ht="18.75" hidden="1" customHeight="1">
      <c r="A57" s="1707" t="s">
        <v>233</v>
      </c>
      <c r="B57" s="1707" t="s">
        <v>234</v>
      </c>
      <c r="C57" s="306"/>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304</v>
      </c>
      <c r="M57" s="2100"/>
      <c r="N57" s="271"/>
      <c r="O57" s="1551"/>
      <c r="P57" s="1551"/>
      <c r="AH57" s="1558">
        <v>0</v>
      </c>
    </row>
    <row r="58" spans="1:34" s="1562" customFormat="1" ht="18.75" hidden="1" customHeight="1">
      <c r="A58" s="1707"/>
      <c r="B58" s="1707"/>
      <c r="C58" s="306" t="s">
        <v>1144</v>
      </c>
      <c r="D58" s="2339"/>
      <c r="E58" s="2139"/>
      <c r="F58" s="2277"/>
      <c r="G58" s="2314"/>
      <c r="H58" s="1427"/>
      <c r="I58" s="588" t="s">
        <v>1145</v>
      </c>
      <c r="J58" s="508"/>
      <c r="K58" s="1427"/>
      <c r="L58" s="151"/>
      <c r="M58" s="2100"/>
      <c r="N58" s="271"/>
      <c r="O58" s="1551"/>
      <c r="P58" s="1551"/>
      <c r="AH58" s="1558">
        <v>0</v>
      </c>
    </row>
    <row r="59" spans="1:34" s="1562" customFormat="1" ht="0.75" hidden="1" customHeight="1">
      <c r="A59" s="1707"/>
      <c r="B59" s="1707"/>
      <c r="C59" s="306" t="s">
        <v>1150</v>
      </c>
      <c r="D59" s="2339"/>
      <c r="E59" s="2139"/>
      <c r="F59" s="2277"/>
      <c r="G59" s="337"/>
      <c r="H59" s="1427"/>
      <c r="I59" s="588"/>
      <c r="J59" s="508"/>
      <c r="K59" s="1427"/>
      <c r="L59" s="151"/>
      <c r="M59" s="2100"/>
      <c r="N59" s="271"/>
      <c r="O59" s="1551"/>
      <c r="P59" s="1551"/>
      <c r="AH59" s="1558">
        <v>0</v>
      </c>
    </row>
    <row r="60" spans="1:34" s="1562" customFormat="1" ht="18.75" hidden="1" customHeight="1">
      <c r="A60" s="1707" t="s">
        <v>238</v>
      </c>
      <c r="B60" s="1707" t="s">
        <v>239</v>
      </c>
      <c r="C60" s="306"/>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304</v>
      </c>
      <c r="M60" s="2100"/>
      <c r="N60" s="271"/>
      <c r="O60" s="1551"/>
      <c r="P60" s="1551"/>
      <c r="AH60" s="1558">
        <v>0</v>
      </c>
    </row>
    <row r="61" spans="1:34" s="1562" customFormat="1" ht="18.75" hidden="1" customHeight="1">
      <c r="A61" s="1707"/>
      <c r="B61" s="1707"/>
      <c r="C61" s="306" t="s">
        <v>1144</v>
      </c>
      <c r="D61" s="2339"/>
      <c r="E61" s="2139"/>
      <c r="F61" s="2277"/>
      <c r="G61" s="2314"/>
      <c r="H61" s="1427"/>
      <c r="I61" s="588" t="s">
        <v>1145</v>
      </c>
      <c r="J61" s="508"/>
      <c r="K61" s="1427"/>
      <c r="L61" s="151"/>
      <c r="M61" s="2100"/>
      <c r="N61" s="271"/>
      <c r="O61" s="1551"/>
      <c r="P61" s="1551"/>
      <c r="AH61" s="1558">
        <v>0</v>
      </c>
    </row>
    <row r="62" spans="1:34" s="1562" customFormat="1" ht="0.75" hidden="1" customHeight="1">
      <c r="A62" s="1707"/>
      <c r="B62" s="1707"/>
      <c r="C62" s="306" t="s">
        <v>1150</v>
      </c>
      <c r="D62" s="2339"/>
      <c r="E62" s="2139"/>
      <c r="F62" s="2277"/>
      <c r="G62" s="337"/>
      <c r="H62" s="1427"/>
      <c r="I62" s="588"/>
      <c r="J62" s="508"/>
      <c r="K62" s="1427"/>
      <c r="L62" s="151"/>
      <c r="M62" s="2100"/>
      <c r="N62" s="271"/>
      <c r="O62" s="1551"/>
      <c r="P62" s="1551"/>
      <c r="AH62" s="1558">
        <v>0</v>
      </c>
    </row>
    <row r="63" spans="1:34" s="1562" customFormat="1" ht="18.75" hidden="1" customHeight="1">
      <c r="A63" s="1707" t="s">
        <v>243</v>
      </c>
      <c r="B63" s="1707" t="s">
        <v>244</v>
      </c>
      <c r="C63" s="306"/>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304</v>
      </c>
      <c r="M63" s="2100"/>
      <c r="N63" s="271"/>
      <c r="O63" s="1551"/>
      <c r="P63" s="1551"/>
      <c r="AH63" s="1558">
        <v>0</v>
      </c>
    </row>
    <row r="64" spans="1:34" s="1562" customFormat="1" ht="18.75" hidden="1" customHeight="1">
      <c r="A64" s="1707"/>
      <c r="B64" s="1707"/>
      <c r="C64" s="306" t="s">
        <v>1144</v>
      </c>
      <c r="D64" s="2339"/>
      <c r="E64" s="2139"/>
      <c r="F64" s="2277"/>
      <c r="G64" s="2314"/>
      <c r="H64" s="1427"/>
      <c r="I64" s="588" t="s">
        <v>1145</v>
      </c>
      <c r="J64" s="508"/>
      <c r="K64" s="1427"/>
      <c r="L64" s="151"/>
      <c r="M64" s="2100"/>
      <c r="N64" s="271"/>
      <c r="O64" s="1551"/>
      <c r="P64" s="1551"/>
      <c r="AH64" s="1558">
        <v>0</v>
      </c>
    </row>
    <row r="65" spans="1:34" s="1562" customFormat="1" ht="0.75" hidden="1" customHeight="1">
      <c r="A65" s="1707"/>
      <c r="B65" s="1707"/>
      <c r="C65" s="306" t="s">
        <v>1150</v>
      </c>
      <c r="D65" s="2339"/>
      <c r="E65" s="2139"/>
      <c r="F65" s="2277"/>
      <c r="G65" s="337"/>
      <c r="H65" s="1427"/>
      <c r="I65" s="588"/>
      <c r="J65" s="508"/>
      <c r="K65" s="1427"/>
      <c r="L65" s="151"/>
      <c r="M65" s="2100"/>
      <c r="N65" s="271"/>
      <c r="O65" s="1551"/>
      <c r="P65" s="1551"/>
      <c r="AH65" s="1558">
        <v>0</v>
      </c>
    </row>
    <row r="66" spans="1:34" s="1562" customFormat="1" ht="18.75" hidden="1" customHeight="1">
      <c r="A66" s="1707" t="s">
        <v>248</v>
      </c>
      <c r="B66" s="1707" t="s">
        <v>249</v>
      </c>
      <c r="C66" s="306"/>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304</v>
      </c>
      <c r="M66" s="2100"/>
      <c r="N66" s="271"/>
      <c r="O66" s="1551"/>
      <c r="P66" s="1551"/>
      <c r="AH66" s="1558">
        <v>0</v>
      </c>
    </row>
    <row r="67" spans="1:34" s="1562" customFormat="1" ht="18.75" hidden="1" customHeight="1">
      <c r="A67" s="1707"/>
      <c r="B67" s="1707"/>
      <c r="C67" s="306" t="s">
        <v>1144</v>
      </c>
      <c r="D67" s="2339"/>
      <c r="E67" s="2139"/>
      <c r="F67" s="2277"/>
      <c r="G67" s="2314"/>
      <c r="H67" s="1427"/>
      <c r="I67" s="588" t="s">
        <v>1145</v>
      </c>
      <c r="J67" s="508"/>
      <c r="K67" s="1427"/>
      <c r="L67" s="151"/>
      <c r="M67" s="2100"/>
      <c r="N67" s="271"/>
      <c r="O67" s="1551"/>
      <c r="P67" s="1551"/>
      <c r="AH67" s="1558">
        <v>0</v>
      </c>
    </row>
    <row r="68" spans="1:34" s="1562" customFormat="1" ht="0.75" hidden="1" customHeight="1">
      <c r="A68" s="1707"/>
      <c r="B68" s="1707"/>
      <c r="C68" s="306" t="s">
        <v>1150</v>
      </c>
      <c r="D68" s="2339"/>
      <c r="E68" s="2139"/>
      <c r="F68" s="2277"/>
      <c r="G68" s="337"/>
      <c r="H68" s="1427"/>
      <c r="I68" s="588"/>
      <c r="J68" s="508"/>
      <c r="K68" s="1427"/>
      <c r="L68" s="151"/>
      <c r="M68" s="2100"/>
      <c r="N68" s="271"/>
      <c r="O68" s="1551"/>
      <c r="P68" s="1551"/>
      <c r="AH68" s="1558">
        <v>0</v>
      </c>
    </row>
    <row r="69" spans="1:34" s="1562" customFormat="1" ht="18.75" hidden="1" customHeight="1">
      <c r="A69" s="1707" t="s">
        <v>253</v>
      </c>
      <c r="B69" s="1707" t="s">
        <v>254</v>
      </c>
      <c r="C69" s="306"/>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304</v>
      </c>
      <c r="M69" s="2100"/>
      <c r="N69" s="271"/>
      <c r="O69" s="1551"/>
      <c r="P69" s="1551"/>
      <c r="AH69" s="1558">
        <v>0</v>
      </c>
    </row>
    <row r="70" spans="1:34" s="1562" customFormat="1" ht="18.75" hidden="1" customHeight="1">
      <c r="A70" s="1707"/>
      <c r="B70" s="1707"/>
      <c r="C70" s="306" t="s">
        <v>1144</v>
      </c>
      <c r="D70" s="2339"/>
      <c r="E70" s="2139"/>
      <c r="F70" s="2277"/>
      <c r="G70" s="2314"/>
      <c r="H70" s="1427"/>
      <c r="I70" s="588" t="s">
        <v>1145</v>
      </c>
      <c r="J70" s="508"/>
      <c r="K70" s="1427"/>
      <c r="L70" s="151"/>
      <c r="M70" s="2100"/>
      <c r="N70" s="271"/>
      <c r="O70" s="1551"/>
      <c r="P70" s="1551"/>
      <c r="AH70" s="1558">
        <v>0</v>
      </c>
    </row>
    <row r="71" spans="1:34" s="1562" customFormat="1" ht="0.75" hidden="1" customHeight="1">
      <c r="A71" s="1707"/>
      <c r="B71" s="1707"/>
      <c r="C71" s="306" t="s">
        <v>1150</v>
      </c>
      <c r="D71" s="2339"/>
      <c r="E71" s="2139"/>
      <c r="F71" s="2277"/>
      <c r="G71" s="337"/>
      <c r="H71" s="1427"/>
      <c r="I71" s="588"/>
      <c r="J71" s="508"/>
      <c r="K71" s="1427"/>
      <c r="L71" s="151"/>
      <c r="M71" s="2100"/>
      <c r="N71" s="271"/>
      <c r="O71" s="1551"/>
      <c r="P71" s="1551"/>
      <c r="AH71" s="1558">
        <v>0</v>
      </c>
    </row>
    <row r="72" spans="1:34" s="1562" customFormat="1" ht="18.75" hidden="1" customHeight="1">
      <c r="A72" s="1707" t="s">
        <v>258</v>
      </c>
      <c r="B72" s="1707" t="s">
        <v>259</v>
      </c>
      <c r="C72" s="306"/>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304</v>
      </c>
      <c r="M72" s="2100"/>
      <c r="N72" s="271"/>
      <c r="O72" s="1551"/>
      <c r="P72" s="1551"/>
      <c r="AH72" s="1558">
        <v>0</v>
      </c>
    </row>
    <row r="73" spans="1:34" s="1562" customFormat="1" ht="18.75" hidden="1" customHeight="1">
      <c r="A73" s="1707"/>
      <c r="B73" s="1707"/>
      <c r="C73" s="306" t="s">
        <v>1144</v>
      </c>
      <c r="D73" s="2339"/>
      <c r="E73" s="2139"/>
      <c r="F73" s="2277"/>
      <c r="G73" s="2314"/>
      <c r="H73" s="1427"/>
      <c r="I73" s="588" t="s">
        <v>1145</v>
      </c>
      <c r="J73" s="508"/>
      <c r="K73" s="1427"/>
      <c r="L73" s="151"/>
      <c r="M73" s="2100"/>
      <c r="N73" s="271"/>
      <c r="O73" s="1551"/>
      <c r="P73" s="1551"/>
      <c r="AH73" s="1558">
        <v>0</v>
      </c>
    </row>
    <row r="74" spans="1:34" s="1562" customFormat="1" ht="0.75" hidden="1" customHeight="1">
      <c r="A74" s="1707"/>
      <c r="B74" s="1707"/>
      <c r="C74" s="306" t="s">
        <v>1150</v>
      </c>
      <c r="D74" s="2339"/>
      <c r="E74" s="2139"/>
      <c r="F74" s="2277"/>
      <c r="G74" s="337"/>
      <c r="H74" s="1427"/>
      <c r="I74" s="588"/>
      <c r="J74" s="508"/>
      <c r="K74" s="1427"/>
      <c r="L74" s="151"/>
      <c r="M74" s="2100"/>
      <c r="N74" s="271"/>
      <c r="O74" s="1551"/>
      <c r="P74" s="1551"/>
      <c r="AH74" s="1558">
        <v>0</v>
      </c>
    </row>
    <row r="75" spans="1:34" s="1562" customFormat="1" ht="18.75" hidden="1" customHeight="1">
      <c r="A75" s="1707" t="s">
        <v>263</v>
      </c>
      <c r="B75" s="1707" t="s">
        <v>264</v>
      </c>
      <c r="C75" s="306"/>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304</v>
      </c>
      <c r="M75" s="2100"/>
      <c r="N75" s="271"/>
      <c r="O75" s="1551"/>
      <c r="P75" s="1551"/>
      <c r="AH75" s="1558">
        <v>0</v>
      </c>
    </row>
    <row r="76" spans="1:34" s="1562" customFormat="1" ht="18.75" hidden="1" customHeight="1">
      <c r="A76" s="1707"/>
      <c r="B76" s="1707"/>
      <c r="C76" s="306" t="s">
        <v>1144</v>
      </c>
      <c r="D76" s="2339"/>
      <c r="E76" s="2139"/>
      <c r="F76" s="2277"/>
      <c r="G76" s="2314"/>
      <c r="H76" s="1427"/>
      <c r="I76" s="588" t="s">
        <v>1145</v>
      </c>
      <c r="J76" s="508"/>
      <c r="K76" s="1427"/>
      <c r="L76" s="151"/>
      <c r="M76" s="2100"/>
      <c r="N76" s="271"/>
      <c r="O76" s="1551"/>
      <c r="P76" s="1551"/>
      <c r="AH76" s="1558">
        <v>0</v>
      </c>
    </row>
    <row r="77" spans="1:34" s="1562" customFormat="1" ht="0.75" hidden="1" customHeight="1">
      <c r="A77" s="1707"/>
      <c r="B77" s="1707"/>
      <c r="C77" s="306" t="s">
        <v>1150</v>
      </c>
      <c r="D77" s="2339"/>
      <c r="E77" s="2139"/>
      <c r="F77" s="2277"/>
      <c r="G77" s="337"/>
      <c r="H77" s="1427"/>
      <c r="I77" s="588"/>
      <c r="J77" s="508"/>
      <c r="K77" s="1427"/>
      <c r="L77" s="151"/>
      <c r="M77" s="2100"/>
      <c r="N77" s="271"/>
      <c r="O77" s="1551"/>
      <c r="P77" s="1551"/>
      <c r="AH77" s="1558">
        <v>0</v>
      </c>
    </row>
    <row r="78" spans="1:34" s="1562" customFormat="1" ht="18.75" hidden="1" customHeight="1">
      <c r="A78" s="1707" t="s">
        <v>268</v>
      </c>
      <c r="B78" s="1707" t="s">
        <v>269</v>
      </c>
      <c r="C78" s="306"/>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304</v>
      </c>
      <c r="M78" s="2100"/>
      <c r="N78" s="271"/>
      <c r="O78" s="1551"/>
      <c r="P78" s="1551"/>
      <c r="AH78" s="1558">
        <v>0</v>
      </c>
    </row>
    <row r="79" spans="1:34" s="1562" customFormat="1" ht="18.75" hidden="1" customHeight="1">
      <c r="A79" s="1707"/>
      <c r="B79" s="1707"/>
      <c r="C79" s="306" t="s">
        <v>1144</v>
      </c>
      <c r="D79" s="2339"/>
      <c r="E79" s="2139"/>
      <c r="F79" s="2277"/>
      <c r="G79" s="2314"/>
      <c r="H79" s="1427"/>
      <c r="I79" s="588" t="s">
        <v>1145</v>
      </c>
      <c r="J79" s="508"/>
      <c r="K79" s="1427"/>
      <c r="L79" s="151"/>
      <c r="M79" s="2100"/>
      <c r="N79" s="271"/>
      <c r="O79" s="1551"/>
      <c r="P79" s="1551"/>
      <c r="AH79" s="1558">
        <v>0</v>
      </c>
    </row>
    <row r="80" spans="1:34" s="1562" customFormat="1" ht="0.75" hidden="1" customHeight="1">
      <c r="A80" s="1707"/>
      <c r="B80" s="1707"/>
      <c r="C80" s="306" t="s">
        <v>1150</v>
      </c>
      <c r="D80" s="2339"/>
      <c r="E80" s="2139"/>
      <c r="F80" s="2277"/>
      <c r="G80" s="337"/>
      <c r="H80" s="1427"/>
      <c r="I80" s="588"/>
      <c r="J80" s="508"/>
      <c r="K80" s="1427"/>
      <c r="L80" s="151"/>
      <c r="M80" s="2100"/>
      <c r="N80" s="271"/>
      <c r="O80" s="1551"/>
      <c r="P80" s="1551"/>
      <c r="AH80" s="1558">
        <v>0</v>
      </c>
    </row>
    <row r="81" spans="1:34" s="1562" customFormat="1" ht="18.75" hidden="1" customHeight="1">
      <c r="A81" s="1707" t="s">
        <v>273</v>
      </c>
      <c r="B81" s="1707" t="s">
        <v>274</v>
      </c>
      <c r="C81" s="306"/>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304</v>
      </c>
      <c r="M81" s="2100"/>
      <c r="N81" s="271"/>
      <c r="O81" s="1551"/>
      <c r="P81" s="1551"/>
      <c r="AH81" s="1558">
        <v>0</v>
      </c>
    </row>
    <row r="82" spans="1:34" s="1562" customFormat="1" ht="18.75" hidden="1" customHeight="1">
      <c r="A82" s="1707"/>
      <c r="B82" s="1707"/>
      <c r="C82" s="306" t="s">
        <v>1144</v>
      </c>
      <c r="D82" s="2339"/>
      <c r="E82" s="2139"/>
      <c r="F82" s="2277"/>
      <c r="G82" s="2314"/>
      <c r="H82" s="1427"/>
      <c r="I82" s="588" t="s">
        <v>1145</v>
      </c>
      <c r="J82" s="508"/>
      <c r="K82" s="1427"/>
      <c r="L82" s="151"/>
      <c r="M82" s="2100"/>
      <c r="N82" s="271"/>
      <c r="O82" s="1551"/>
      <c r="P82" s="1551"/>
      <c r="AH82" s="1558">
        <v>0</v>
      </c>
    </row>
    <row r="83" spans="1:34" s="1562" customFormat="1" ht="1" customHeight="1">
      <c r="A83" s="1707"/>
      <c r="B83" s="1707"/>
      <c r="C83" s="306" t="s">
        <v>1150</v>
      </c>
      <c r="D83" s="2339"/>
      <c r="E83" s="2139"/>
      <c r="F83" s="2277"/>
      <c r="G83" s="337"/>
      <c r="H83" s="1427"/>
      <c r="I83" s="588"/>
      <c r="J83" s="508"/>
      <c r="K83" s="1427"/>
      <c r="L83" s="151"/>
      <c r="M83" s="2100"/>
      <c r="N83" s="271"/>
      <c r="O83" s="1551"/>
      <c r="P83" s="1551"/>
      <c r="AH83" s="1558">
        <v>1</v>
      </c>
    </row>
    <row r="84" spans="1:34" ht="20" customHeight="1">
      <c r="A84" s="1707"/>
      <c r="B84" s="1707"/>
      <c r="D84" s="313"/>
      <c r="E84" s="84" t="s">
        <v>108</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4"/>
      <c r="N84" s="271"/>
      <c r="AH84" s="311">
        <v>19</v>
      </c>
    </row>
    <row r="85" spans="1:34" ht="35.65" customHeight="1">
      <c r="A85" s="1707"/>
      <c r="B85" s="1707"/>
      <c r="D85" s="313"/>
      <c r="E85" s="336"/>
      <c r="F85" s="135" t="s">
        <v>304</v>
      </c>
      <c r="G85" s="135" t="s">
        <v>304</v>
      </c>
      <c r="H85" s="2149" t="s">
        <v>304</v>
      </c>
      <c r="I85" s="2163"/>
      <c r="J85" s="135" t="s">
        <v>304</v>
      </c>
      <c r="K85" s="135" t="s">
        <v>304</v>
      </c>
      <c r="L85" s="338"/>
      <c r="M85" s="282" t="s">
        <v>1151</v>
      </c>
      <c r="N85" s="271"/>
      <c r="AH85" s="311">
        <v>34</v>
      </c>
    </row>
    <row r="86" spans="1:34" ht="20" customHeight="1">
      <c r="A86" s="1707"/>
      <c r="B86" s="1707"/>
      <c r="D86" s="313"/>
      <c r="E86" s="84" t="s">
        <v>88</v>
      </c>
      <c r="F86" s="2338" t="s">
        <v>1152</v>
      </c>
      <c r="G86" s="2338"/>
      <c r="H86" s="2338"/>
      <c r="I86" s="2338"/>
      <c r="J86" s="2338"/>
      <c r="K86" s="2338"/>
      <c r="L86" s="2338"/>
      <c r="M86" s="234"/>
      <c r="N86" s="271"/>
      <c r="AH86" s="311">
        <v>19</v>
      </c>
    </row>
    <row r="87" spans="1:34" s="1562" customFormat="1" ht="60.75" hidden="1" customHeight="1">
      <c r="A87" s="1707" t="s">
        <v>155</v>
      </c>
      <c r="B87" s="1707" t="s">
        <v>156</v>
      </c>
      <c r="C87" s="306"/>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304</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1146</v>
      </c>
      <c r="D88" s="2339"/>
      <c r="E88" s="2139"/>
      <c r="F88" s="2277"/>
      <c r="G88" s="2314"/>
      <c r="H88" s="1427"/>
      <c r="I88" s="588" t="s">
        <v>1145</v>
      </c>
      <c r="J88" s="508"/>
      <c r="K88" s="1427"/>
      <c r="L88" s="151"/>
      <c r="M88" s="2100"/>
      <c r="N88" s="271"/>
      <c r="O88" s="1551"/>
      <c r="P88" s="1551"/>
      <c r="AH88" s="1558">
        <v>0</v>
      </c>
    </row>
    <row r="89" spans="1:34" s="1562" customFormat="1" ht="0.75" hidden="1" customHeight="1">
      <c r="A89" s="1707"/>
      <c r="B89" s="1707"/>
      <c r="C89" s="306" t="s">
        <v>1153</v>
      </c>
      <c r="D89" s="2339"/>
      <c r="E89" s="2139"/>
      <c r="F89" s="2277"/>
      <c r="G89" s="337"/>
      <c r="H89" s="1427"/>
      <c r="I89" s="588"/>
      <c r="J89" s="508"/>
      <c r="K89" s="1427"/>
      <c r="L89" s="151"/>
      <c r="M89" s="2100"/>
      <c r="N89" s="271"/>
      <c r="O89" s="1551"/>
      <c r="P89" s="1551"/>
      <c r="AH89" s="1558">
        <v>0</v>
      </c>
    </row>
    <row r="90" spans="1:34" s="1562" customFormat="1" ht="45" hidden="1" customHeight="1">
      <c r="A90" s="1707" t="s">
        <v>160</v>
      </c>
      <c r="B90" s="1707" t="s">
        <v>161</v>
      </c>
      <c r="C90" s="306"/>
      <c r="D90" s="2339"/>
      <c r="E90" s="2139"/>
      <c r="F90" s="2277" t="str">
        <f>INDEX(PT_DIFFERENTIATION_VTAR,MATCH(A90,PT_DIFFERENTIATION_VTAR_ID,0))</f>
        <v/>
      </c>
      <c r="G90" s="2314" t="str">
        <f>INDEX(PT_DIFFERENTIATION_NTAR,MATCH(B90,PT_DIFFERENTIATION_NTAR_ID,0))</f>
        <v/>
      </c>
      <c r="H90" s="1788"/>
      <c r="I90" s="1666"/>
      <c r="J90" s="1700"/>
      <c r="K90" s="1705"/>
      <c r="L90" s="1788" t="s">
        <v>304</v>
      </c>
      <c r="M90" s="2101"/>
      <c r="N90" s="271"/>
      <c r="O90" s="1551"/>
      <c r="P90" s="1551"/>
      <c r="AH90" s="1558">
        <v>0</v>
      </c>
    </row>
    <row r="91" spans="1:34" s="1562" customFormat="1" ht="18.75" hidden="1" customHeight="1">
      <c r="A91" s="1707"/>
      <c r="B91" s="1707"/>
      <c r="C91" s="306" t="s">
        <v>1146</v>
      </c>
      <c r="D91" s="2339"/>
      <c r="E91" s="2139"/>
      <c r="F91" s="2277"/>
      <c r="G91" s="2314"/>
      <c r="H91" s="1427"/>
      <c r="I91" s="588" t="s">
        <v>1145</v>
      </c>
      <c r="J91" s="508"/>
      <c r="K91" s="1427"/>
      <c r="L91" s="151"/>
      <c r="M91" s="1787"/>
      <c r="N91" s="271"/>
      <c r="O91" s="1551"/>
      <c r="P91" s="1551"/>
      <c r="AH91" s="1558">
        <v>0</v>
      </c>
    </row>
    <row r="92" spans="1:34" s="1562" customFormat="1" ht="0.75" hidden="1" customHeight="1">
      <c r="A92" s="1707"/>
      <c r="B92" s="1707"/>
      <c r="C92" s="306" t="s">
        <v>1153</v>
      </c>
      <c r="D92" s="2339"/>
      <c r="E92" s="2139"/>
      <c r="F92" s="2277"/>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1146</v>
      </c>
      <c r="D94" s="2339"/>
      <c r="E94" s="2139"/>
      <c r="F94" s="2277"/>
      <c r="G94" s="2314"/>
      <c r="H94" s="1427"/>
      <c r="I94" s="588" t="s">
        <v>1145</v>
      </c>
      <c r="J94" s="508"/>
      <c r="K94" s="1427"/>
      <c r="L94" s="151"/>
      <c r="M94" s="278"/>
      <c r="N94" s="271"/>
      <c r="O94" s="1551"/>
      <c r="P94" s="1551"/>
      <c r="AH94" s="1558">
        <v>0</v>
      </c>
    </row>
    <row r="95" spans="1:34" s="1562" customFormat="1" ht="0.75" hidden="1" customHeight="1">
      <c r="A95" s="1707"/>
      <c r="B95" s="1707"/>
      <c r="C95" s="306" t="s">
        <v>1153</v>
      </c>
      <c r="D95" s="2339"/>
      <c r="E95" s="2139"/>
      <c r="F95" s="2277"/>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1146</v>
      </c>
      <c r="D97" s="2339"/>
      <c r="E97" s="2139"/>
      <c r="F97" s="2277"/>
      <c r="G97" s="2314"/>
      <c r="H97" s="1427"/>
      <c r="I97" s="588" t="s">
        <v>1145</v>
      </c>
      <c r="J97" s="508"/>
      <c r="K97" s="1427"/>
      <c r="L97" s="151"/>
      <c r="M97" s="278"/>
      <c r="N97" s="271"/>
      <c r="O97" s="1551"/>
      <c r="P97" s="1551"/>
      <c r="AH97" s="1558">
        <v>0</v>
      </c>
    </row>
    <row r="98" spans="1:34" s="1562" customFormat="1" ht="0.75" hidden="1" customHeight="1">
      <c r="A98" s="1707"/>
      <c r="B98" s="1707"/>
      <c r="C98" s="306" t="s">
        <v>1153</v>
      </c>
      <c r="D98" s="2339"/>
      <c r="E98" s="2139"/>
      <c r="F98" s="2277"/>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1146</v>
      </c>
      <c r="D100" s="2339"/>
      <c r="E100" s="2139"/>
      <c r="F100" s="2277"/>
      <c r="G100" s="2314"/>
      <c r="H100" s="1427"/>
      <c r="I100" s="588" t="s">
        <v>1145</v>
      </c>
      <c r="J100" s="508"/>
      <c r="K100" s="1427"/>
      <c r="L100" s="151"/>
      <c r="M100" s="278"/>
      <c r="N100" s="271"/>
      <c r="O100" s="1551"/>
      <c r="P100" s="1551"/>
      <c r="AH100" s="1558">
        <v>0</v>
      </c>
    </row>
    <row r="101" spans="1:34" s="1562" customFormat="1" ht="0.75" hidden="1" customHeight="1">
      <c r="A101" s="1707"/>
      <c r="B101" s="1707"/>
      <c r="C101" s="306" t="s">
        <v>1153</v>
      </c>
      <c r="D101" s="2339"/>
      <c r="E101" s="2139"/>
      <c r="F101" s="2277"/>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1146</v>
      </c>
      <c r="D103" s="2339"/>
      <c r="E103" s="2139"/>
      <c r="F103" s="2277"/>
      <c r="G103" s="2314"/>
      <c r="H103" s="1427"/>
      <c r="I103" s="588" t="s">
        <v>1145</v>
      </c>
      <c r="J103" s="508"/>
      <c r="K103" s="1427"/>
      <c r="L103" s="151"/>
      <c r="M103" s="278"/>
      <c r="N103" s="271"/>
      <c r="O103" s="1551"/>
      <c r="P103" s="1551"/>
      <c r="AH103" s="1558">
        <v>0</v>
      </c>
    </row>
    <row r="104" spans="1:34" s="1562" customFormat="1" ht="0.75" hidden="1" customHeight="1">
      <c r="A104" s="1707"/>
      <c r="B104" s="1707"/>
      <c r="C104" s="306" t="s">
        <v>1153</v>
      </c>
      <c r="D104" s="2339"/>
      <c r="E104" s="2139"/>
      <c r="F104" s="2277"/>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1146</v>
      </c>
      <c r="D106" s="2339"/>
      <c r="E106" s="2139"/>
      <c r="F106" s="2277"/>
      <c r="G106" s="2314"/>
      <c r="H106" s="1427"/>
      <c r="I106" s="588" t="s">
        <v>1145</v>
      </c>
      <c r="J106" s="508"/>
      <c r="K106" s="1427"/>
      <c r="L106" s="151"/>
      <c r="M106" s="278"/>
      <c r="N106" s="271"/>
      <c r="O106" s="1551"/>
      <c r="P106" s="1551"/>
      <c r="AH106" s="1558">
        <v>0</v>
      </c>
    </row>
    <row r="107" spans="1:34" s="1562" customFormat="1" ht="0.75" hidden="1" customHeight="1">
      <c r="A107" s="1707"/>
      <c r="B107" s="1707"/>
      <c r="C107" s="306" t="s">
        <v>1153</v>
      </c>
      <c r="D107" s="2339"/>
      <c r="E107" s="2139"/>
      <c r="F107" s="2277"/>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1146</v>
      </c>
      <c r="D109" s="2339"/>
      <c r="E109" s="2139"/>
      <c r="F109" s="2277"/>
      <c r="G109" s="2314"/>
      <c r="H109" s="1427"/>
      <c r="I109" s="588" t="s">
        <v>1145</v>
      </c>
      <c r="J109" s="508"/>
      <c r="K109" s="1427"/>
      <c r="L109" s="151"/>
      <c r="M109" s="278"/>
      <c r="N109" s="271"/>
      <c r="O109" s="1551"/>
      <c r="P109" s="1551"/>
      <c r="AH109" s="1558">
        <v>0</v>
      </c>
    </row>
    <row r="110" spans="1:34" s="1562" customFormat="1" ht="0.75" hidden="1" customHeight="1">
      <c r="A110" s="1707"/>
      <c r="B110" s="1707"/>
      <c r="C110" s="306" t="s">
        <v>1153</v>
      </c>
      <c r="D110" s="2339"/>
      <c r="E110" s="2139"/>
      <c r="F110" s="2277"/>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1146</v>
      </c>
      <c r="D112" s="2339"/>
      <c r="E112" s="2139"/>
      <c r="F112" s="2277"/>
      <c r="G112" s="2314"/>
      <c r="H112" s="1427"/>
      <c r="I112" s="588" t="s">
        <v>1145</v>
      </c>
      <c r="J112" s="508"/>
      <c r="K112" s="1427"/>
      <c r="L112" s="151"/>
      <c r="M112" s="278"/>
      <c r="N112" s="271"/>
      <c r="O112" s="1551"/>
      <c r="P112" s="1551"/>
      <c r="AH112" s="1558">
        <v>0</v>
      </c>
    </row>
    <row r="113" spans="1:34" s="1562" customFormat="1" ht="0.75" hidden="1" customHeight="1">
      <c r="A113" s="1707"/>
      <c r="B113" s="1707"/>
      <c r="C113" s="306" t="s">
        <v>1153</v>
      </c>
      <c r="D113" s="2339"/>
      <c r="E113" s="2139"/>
      <c r="F113" s="2277"/>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1146</v>
      </c>
      <c r="D115" s="2339"/>
      <c r="E115" s="2139"/>
      <c r="F115" s="2277"/>
      <c r="G115" s="2314"/>
      <c r="H115" s="1427"/>
      <c r="I115" s="588" t="s">
        <v>1145</v>
      </c>
      <c r="J115" s="508"/>
      <c r="K115" s="1427"/>
      <c r="L115" s="151"/>
      <c r="M115" s="278"/>
      <c r="N115" s="271"/>
      <c r="O115" s="1551"/>
      <c r="P115" s="1551"/>
      <c r="AH115" s="1558">
        <v>0</v>
      </c>
    </row>
    <row r="116" spans="1:34" s="1562" customFormat="1" ht="0.75" hidden="1" customHeight="1">
      <c r="A116" s="1707"/>
      <c r="B116" s="1707"/>
      <c r="C116" s="306" t="s">
        <v>1153</v>
      </c>
      <c r="D116" s="2339"/>
      <c r="E116" s="2139"/>
      <c r="F116" s="2277"/>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1146</v>
      </c>
      <c r="D118" s="2339"/>
      <c r="E118" s="2139"/>
      <c r="F118" s="2277"/>
      <c r="G118" s="2314"/>
      <c r="H118" s="1427"/>
      <c r="I118" s="588" t="s">
        <v>1145</v>
      </c>
      <c r="J118" s="508"/>
      <c r="K118" s="1427"/>
      <c r="L118" s="151"/>
      <c r="M118" s="278"/>
      <c r="N118" s="271"/>
      <c r="O118" s="1551"/>
      <c r="P118" s="1551"/>
      <c r="AH118" s="1558">
        <v>0</v>
      </c>
    </row>
    <row r="119" spans="1:34" s="1562" customFormat="1" ht="0.75" hidden="1" customHeight="1">
      <c r="A119" s="1707"/>
      <c r="B119" s="1707"/>
      <c r="C119" s="306" t="s">
        <v>1153</v>
      </c>
      <c r="D119" s="2339"/>
      <c r="E119" s="2139"/>
      <c r="F119" s="2277"/>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1146</v>
      </c>
      <c r="D121" s="2339"/>
      <c r="E121" s="2139"/>
      <c r="F121" s="2277"/>
      <c r="G121" s="2314"/>
      <c r="H121" s="1427"/>
      <c r="I121" s="588" t="s">
        <v>1145</v>
      </c>
      <c r="J121" s="508"/>
      <c r="K121" s="1427"/>
      <c r="L121" s="151"/>
      <c r="M121" s="278"/>
      <c r="N121" s="271"/>
      <c r="O121" s="1551"/>
      <c r="P121" s="1551"/>
      <c r="AH121" s="1558">
        <v>0</v>
      </c>
    </row>
    <row r="122" spans="1:34" s="1562" customFormat="1" ht="0.75" hidden="1" customHeight="1">
      <c r="A122" s="1707"/>
      <c r="B122" s="1707"/>
      <c r="C122" s="306" t="s">
        <v>1153</v>
      </c>
      <c r="D122" s="2339"/>
      <c r="E122" s="2139"/>
      <c r="F122" s="2277"/>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1146</v>
      </c>
      <c r="D124" s="2339"/>
      <c r="E124" s="2139"/>
      <c r="F124" s="2277"/>
      <c r="G124" s="2314"/>
      <c r="H124" s="1427"/>
      <c r="I124" s="588" t="s">
        <v>1145</v>
      </c>
      <c r="J124" s="508"/>
      <c r="K124" s="1427"/>
      <c r="L124" s="151"/>
      <c r="M124" s="278"/>
      <c r="N124" s="271"/>
      <c r="O124" s="1551"/>
      <c r="P124" s="1551"/>
      <c r="AH124" s="1558">
        <v>0</v>
      </c>
    </row>
    <row r="125" spans="1:34" s="1562" customFormat="1" ht="0.75" hidden="1" customHeight="1">
      <c r="A125" s="1707"/>
      <c r="B125" s="1707"/>
      <c r="C125" s="306" t="s">
        <v>1153</v>
      </c>
      <c r="D125" s="2339"/>
      <c r="E125" s="2139"/>
      <c r="F125" s="2277"/>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1146</v>
      </c>
      <c r="D127" s="2339"/>
      <c r="E127" s="2139"/>
      <c r="F127" s="2277"/>
      <c r="G127" s="2314"/>
      <c r="H127" s="1427"/>
      <c r="I127" s="588" t="s">
        <v>1145</v>
      </c>
      <c r="J127" s="508"/>
      <c r="K127" s="1427"/>
      <c r="L127" s="151"/>
      <c r="M127" s="278"/>
      <c r="N127" s="271"/>
      <c r="O127" s="1551"/>
      <c r="P127" s="1551"/>
      <c r="AH127" s="1558">
        <v>0</v>
      </c>
    </row>
    <row r="128" spans="1:34" s="1562" customFormat="1" ht="0.75" hidden="1" customHeight="1">
      <c r="A128" s="1707"/>
      <c r="B128" s="1707"/>
      <c r="C128" s="306" t="s">
        <v>1153</v>
      </c>
      <c r="D128" s="2339"/>
      <c r="E128" s="2139"/>
      <c r="F128" s="2277"/>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1146</v>
      </c>
      <c r="D130" s="2339"/>
      <c r="E130" s="2139"/>
      <c r="F130" s="2277"/>
      <c r="G130" s="2314"/>
      <c r="H130" s="1427"/>
      <c r="I130" s="588" t="s">
        <v>1145</v>
      </c>
      <c r="J130" s="508"/>
      <c r="K130" s="1427"/>
      <c r="L130" s="151"/>
      <c r="M130" s="278"/>
      <c r="N130" s="271"/>
      <c r="O130" s="1551"/>
      <c r="P130" s="1551"/>
      <c r="AH130" s="1558">
        <v>0</v>
      </c>
    </row>
    <row r="131" spans="1:34" s="1562" customFormat="1" ht="0.75" hidden="1" customHeight="1">
      <c r="A131" s="1707"/>
      <c r="B131" s="1707"/>
      <c r="C131" s="306" t="s">
        <v>1153</v>
      </c>
      <c r="D131" s="2339"/>
      <c r="E131" s="2139"/>
      <c r="F131" s="2277"/>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1146</v>
      </c>
      <c r="D133" s="2339"/>
      <c r="E133" s="2139"/>
      <c r="F133" s="2277"/>
      <c r="G133" s="2314"/>
      <c r="H133" s="1427"/>
      <c r="I133" s="588" t="s">
        <v>1145</v>
      </c>
      <c r="J133" s="508"/>
      <c r="K133" s="1427"/>
      <c r="L133" s="151"/>
      <c r="M133" s="278"/>
      <c r="N133" s="271"/>
      <c r="O133" s="1551"/>
      <c r="P133" s="1551"/>
      <c r="AH133" s="1558">
        <v>0</v>
      </c>
    </row>
    <row r="134" spans="1:34" s="1562" customFormat="1" ht="0.75" hidden="1" customHeight="1">
      <c r="A134" s="1707"/>
      <c r="B134" s="1707"/>
      <c r="C134" s="306" t="s">
        <v>1153</v>
      </c>
      <c r="D134" s="2339"/>
      <c r="E134" s="2139"/>
      <c r="F134" s="2277"/>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1146</v>
      </c>
      <c r="D136" s="2339"/>
      <c r="E136" s="2139"/>
      <c r="F136" s="2277"/>
      <c r="G136" s="2314"/>
      <c r="H136" s="1427"/>
      <c r="I136" s="588" t="s">
        <v>1145</v>
      </c>
      <c r="J136" s="508"/>
      <c r="K136" s="1427"/>
      <c r="L136" s="151"/>
      <c r="M136" s="278"/>
      <c r="N136" s="271"/>
      <c r="O136" s="1551"/>
      <c r="P136" s="1551"/>
      <c r="AH136" s="1558">
        <v>0</v>
      </c>
    </row>
    <row r="137" spans="1:34" s="1562" customFormat="1" ht="0.75" hidden="1" customHeight="1">
      <c r="A137" s="1707"/>
      <c r="B137" s="1707"/>
      <c r="C137" s="306" t="s">
        <v>1153</v>
      </c>
      <c r="D137" s="2339"/>
      <c r="E137" s="2139"/>
      <c r="F137" s="2277"/>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1146</v>
      </c>
      <c r="D139" s="2339"/>
      <c r="E139" s="2139"/>
      <c r="F139" s="2277"/>
      <c r="G139" s="2314"/>
      <c r="H139" s="1427"/>
      <c r="I139" s="588" t="s">
        <v>1145</v>
      </c>
      <c r="J139" s="508"/>
      <c r="K139" s="1427"/>
      <c r="L139" s="151"/>
      <c r="M139" s="278"/>
      <c r="N139" s="271"/>
      <c r="O139" s="1551"/>
      <c r="P139" s="1551"/>
      <c r="AH139" s="1558">
        <v>0</v>
      </c>
    </row>
    <row r="140" spans="1:34" s="1562" customFormat="1" ht="0.75" hidden="1" customHeight="1">
      <c r="A140" s="1707"/>
      <c r="B140" s="1707"/>
      <c r="C140" s="306" t="s">
        <v>1153</v>
      </c>
      <c r="D140" s="2339"/>
      <c r="E140" s="2139"/>
      <c r="F140" s="2277"/>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1146</v>
      </c>
      <c r="D142" s="2339"/>
      <c r="E142" s="2139"/>
      <c r="F142" s="2277"/>
      <c r="G142" s="2314"/>
      <c r="H142" s="1427"/>
      <c r="I142" s="588" t="s">
        <v>1145</v>
      </c>
      <c r="J142" s="508"/>
      <c r="K142" s="1427"/>
      <c r="L142" s="151"/>
      <c r="M142" s="278"/>
      <c r="N142" s="271"/>
      <c r="O142" s="1551"/>
      <c r="P142" s="1551"/>
      <c r="AH142" s="1558">
        <v>0</v>
      </c>
    </row>
    <row r="143" spans="1:34" s="1562" customFormat="1" ht="0.75" hidden="1" customHeight="1">
      <c r="A143" s="1707"/>
      <c r="B143" s="1707"/>
      <c r="C143" s="306" t="s">
        <v>1153</v>
      </c>
      <c r="D143" s="2339"/>
      <c r="E143" s="2139"/>
      <c r="F143" s="2277"/>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1146</v>
      </c>
      <c r="D145" s="2339"/>
      <c r="E145" s="2139"/>
      <c r="F145" s="2277"/>
      <c r="G145" s="2314"/>
      <c r="H145" s="1427"/>
      <c r="I145" s="588" t="s">
        <v>1145</v>
      </c>
      <c r="J145" s="508"/>
      <c r="K145" s="1427"/>
      <c r="L145" s="151"/>
      <c r="M145" s="278"/>
      <c r="N145" s="271"/>
      <c r="O145" s="1551"/>
      <c r="P145" s="1551"/>
      <c r="AH145" s="1558">
        <v>0</v>
      </c>
    </row>
    <row r="146" spans="1:34" s="1562" customFormat="1" ht="1" customHeight="1">
      <c r="A146" s="1707"/>
      <c r="B146" s="1707"/>
      <c r="C146" s="306" t="s">
        <v>1153</v>
      </c>
      <c r="D146" s="2339"/>
      <c r="E146" s="2139"/>
      <c r="F146" s="2277"/>
      <c r="G146" s="337"/>
      <c r="H146" s="1427"/>
      <c r="I146" s="588"/>
      <c r="J146" s="508"/>
      <c r="K146" s="1427"/>
      <c r="L146" s="151"/>
      <c r="M146" s="278"/>
      <c r="N146" s="271"/>
      <c r="O146" s="1551"/>
      <c r="P146" s="1551"/>
      <c r="AH146" s="1558">
        <v>1</v>
      </c>
    </row>
    <row r="147" spans="1:34" ht="20" customHeight="1">
      <c r="A147" s="1707"/>
      <c r="B147" s="1707"/>
      <c r="D147" s="313"/>
      <c r="E147" s="84" t="s">
        <v>89</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4"/>
      <c r="N147" s="271"/>
      <c r="AH147" s="311">
        <v>19</v>
      </c>
    </row>
    <row r="148" spans="1:34" s="1562" customFormat="1" ht="60.75" hidden="1" customHeight="1">
      <c r="A148" s="1707" t="s">
        <v>155</v>
      </c>
      <c r="B148" s="1707" t="s">
        <v>156</v>
      </c>
      <c r="C148" s="306"/>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304</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1146</v>
      </c>
      <c r="D149" s="2339"/>
      <c r="E149" s="2139"/>
      <c r="F149" s="2277"/>
      <c r="G149" s="2314"/>
      <c r="H149" s="1427"/>
      <c r="I149" s="588" t="s">
        <v>1145</v>
      </c>
      <c r="J149" s="508"/>
      <c r="K149" s="1427"/>
      <c r="L149" s="151"/>
      <c r="M149" s="2100"/>
      <c r="N149" s="271"/>
      <c r="O149" s="1551"/>
      <c r="P149" s="1551"/>
      <c r="AH149" s="1558">
        <v>0</v>
      </c>
    </row>
    <row r="150" spans="1:34" s="1562" customFormat="1" ht="0.75" hidden="1" customHeight="1">
      <c r="A150" s="1707"/>
      <c r="B150" s="1707"/>
      <c r="C150" s="306" t="s">
        <v>1153</v>
      </c>
      <c r="D150" s="2339"/>
      <c r="E150" s="2139"/>
      <c r="F150" s="2277"/>
      <c r="G150" s="337"/>
      <c r="H150" s="1427"/>
      <c r="I150" s="588"/>
      <c r="J150" s="508"/>
      <c r="K150" s="1427"/>
      <c r="L150" s="151"/>
      <c r="M150" s="2100"/>
      <c r="N150" s="271"/>
      <c r="O150" s="1551"/>
      <c r="P150" s="1551"/>
      <c r="AH150" s="1558">
        <v>0</v>
      </c>
    </row>
    <row r="151" spans="1:34" s="1562" customFormat="1" ht="45" hidden="1" customHeight="1">
      <c r="A151" s="1707" t="s">
        <v>160</v>
      </c>
      <c r="B151" s="1707" t="s">
        <v>161</v>
      </c>
      <c r="C151" s="306"/>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304</v>
      </c>
      <c r="M151" s="2101"/>
      <c r="N151" s="271"/>
      <c r="O151" s="1551"/>
      <c r="P151" s="1551"/>
      <c r="AH151" s="1558">
        <v>0</v>
      </c>
    </row>
    <row r="152" spans="1:34" s="1562" customFormat="1" ht="18.75" hidden="1" customHeight="1">
      <c r="A152" s="1707"/>
      <c r="B152" s="1707"/>
      <c r="C152" s="306" t="s">
        <v>1146</v>
      </c>
      <c r="D152" s="2339"/>
      <c r="E152" s="2139"/>
      <c r="F152" s="2277"/>
      <c r="G152" s="2314"/>
      <c r="H152" s="1427"/>
      <c r="I152" s="588" t="s">
        <v>1145</v>
      </c>
      <c r="J152" s="508"/>
      <c r="K152" s="1427"/>
      <c r="L152" s="151"/>
      <c r="M152" s="1787"/>
      <c r="N152" s="271"/>
      <c r="O152" s="1551"/>
      <c r="P152" s="1551"/>
      <c r="AH152" s="1558">
        <v>0</v>
      </c>
    </row>
    <row r="153" spans="1:34" s="1562" customFormat="1" ht="0.75" hidden="1" customHeight="1">
      <c r="A153" s="1707"/>
      <c r="B153" s="1707"/>
      <c r="C153" s="306" t="s">
        <v>1153</v>
      </c>
      <c r="D153" s="2339"/>
      <c r="E153" s="2139"/>
      <c r="F153" s="2277"/>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1146</v>
      </c>
      <c r="D155" s="2339"/>
      <c r="E155" s="2139"/>
      <c r="F155" s="2277"/>
      <c r="G155" s="2314"/>
      <c r="H155" s="1427"/>
      <c r="I155" s="588" t="s">
        <v>1145</v>
      </c>
      <c r="J155" s="508"/>
      <c r="K155" s="1427"/>
      <c r="L155" s="151"/>
      <c r="M155" s="278"/>
      <c r="N155" s="271"/>
      <c r="O155" s="1551"/>
      <c r="P155" s="1551"/>
      <c r="AH155" s="1558">
        <v>0</v>
      </c>
    </row>
    <row r="156" spans="1:34" s="1562" customFormat="1" ht="0.75" hidden="1" customHeight="1">
      <c r="A156" s="1707"/>
      <c r="B156" s="1707"/>
      <c r="C156" s="306" t="s">
        <v>1153</v>
      </c>
      <c r="D156" s="2339"/>
      <c r="E156" s="2139"/>
      <c r="F156" s="2277"/>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1146</v>
      </c>
      <c r="D158" s="2339"/>
      <c r="E158" s="2139"/>
      <c r="F158" s="2277"/>
      <c r="G158" s="2314"/>
      <c r="H158" s="1427"/>
      <c r="I158" s="588" t="s">
        <v>1145</v>
      </c>
      <c r="J158" s="508"/>
      <c r="K158" s="1427"/>
      <c r="L158" s="151"/>
      <c r="M158" s="278"/>
      <c r="N158" s="271"/>
      <c r="O158" s="1551"/>
      <c r="P158" s="1551"/>
      <c r="AH158" s="1558">
        <v>0</v>
      </c>
    </row>
    <row r="159" spans="1:34" s="1562" customFormat="1" ht="0.75" hidden="1" customHeight="1">
      <c r="A159" s="1707"/>
      <c r="B159" s="1707"/>
      <c r="C159" s="306" t="s">
        <v>1153</v>
      </c>
      <c r="D159" s="2339"/>
      <c r="E159" s="2139"/>
      <c r="F159" s="2277"/>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1146</v>
      </c>
      <c r="D161" s="2339"/>
      <c r="E161" s="2139"/>
      <c r="F161" s="2277"/>
      <c r="G161" s="2314"/>
      <c r="H161" s="1427"/>
      <c r="I161" s="588" t="s">
        <v>1145</v>
      </c>
      <c r="J161" s="508"/>
      <c r="K161" s="1427"/>
      <c r="L161" s="151"/>
      <c r="M161" s="278"/>
      <c r="N161" s="271"/>
      <c r="O161" s="1551"/>
      <c r="P161" s="1551"/>
      <c r="AH161" s="1558">
        <v>0</v>
      </c>
    </row>
    <row r="162" spans="1:34" s="1562" customFormat="1" ht="0.75" hidden="1" customHeight="1">
      <c r="A162" s="1707"/>
      <c r="B162" s="1707"/>
      <c r="C162" s="306" t="s">
        <v>1153</v>
      </c>
      <c r="D162" s="2339"/>
      <c r="E162" s="2139"/>
      <c r="F162" s="2277"/>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1146</v>
      </c>
      <c r="D164" s="2339"/>
      <c r="E164" s="2139"/>
      <c r="F164" s="2277"/>
      <c r="G164" s="2314"/>
      <c r="H164" s="1427"/>
      <c r="I164" s="588" t="s">
        <v>1145</v>
      </c>
      <c r="J164" s="508"/>
      <c r="K164" s="1427"/>
      <c r="L164" s="151"/>
      <c r="M164" s="278"/>
      <c r="N164" s="271"/>
      <c r="O164" s="1551"/>
      <c r="P164" s="1551"/>
      <c r="AH164" s="1558">
        <v>0</v>
      </c>
    </row>
    <row r="165" spans="1:34" s="1562" customFormat="1" ht="0.75" hidden="1" customHeight="1">
      <c r="A165" s="1707"/>
      <c r="B165" s="1707"/>
      <c r="C165" s="306" t="s">
        <v>1153</v>
      </c>
      <c r="D165" s="2339"/>
      <c r="E165" s="2139"/>
      <c r="F165" s="2277"/>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1146</v>
      </c>
      <c r="D167" s="2339"/>
      <c r="E167" s="2139"/>
      <c r="F167" s="2277"/>
      <c r="G167" s="2314"/>
      <c r="H167" s="1427"/>
      <c r="I167" s="588" t="s">
        <v>1145</v>
      </c>
      <c r="J167" s="508"/>
      <c r="K167" s="1427"/>
      <c r="L167" s="151"/>
      <c r="M167" s="278"/>
      <c r="N167" s="271"/>
      <c r="O167" s="1551"/>
      <c r="P167" s="1551"/>
      <c r="AH167" s="1558">
        <v>0</v>
      </c>
    </row>
    <row r="168" spans="1:34" s="1562" customFormat="1" ht="0.75" hidden="1" customHeight="1">
      <c r="A168" s="1707"/>
      <c r="B168" s="1707"/>
      <c r="C168" s="306" t="s">
        <v>1153</v>
      </c>
      <c r="D168" s="2339"/>
      <c r="E168" s="2139"/>
      <c r="F168" s="2277"/>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1146</v>
      </c>
      <c r="D170" s="2339"/>
      <c r="E170" s="2139"/>
      <c r="F170" s="2277"/>
      <c r="G170" s="2314"/>
      <c r="H170" s="1427"/>
      <c r="I170" s="588" t="s">
        <v>1145</v>
      </c>
      <c r="J170" s="508"/>
      <c r="K170" s="1427"/>
      <c r="L170" s="151"/>
      <c r="M170" s="278"/>
      <c r="N170" s="271"/>
      <c r="O170" s="1551"/>
      <c r="P170" s="1551"/>
      <c r="AH170" s="1558">
        <v>0</v>
      </c>
    </row>
    <row r="171" spans="1:34" s="1562" customFormat="1" ht="0.75" hidden="1" customHeight="1">
      <c r="A171" s="1707"/>
      <c r="B171" s="1707"/>
      <c r="C171" s="306" t="s">
        <v>1153</v>
      </c>
      <c r="D171" s="2339"/>
      <c r="E171" s="2139"/>
      <c r="F171" s="2277"/>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1146</v>
      </c>
      <c r="D173" s="2339"/>
      <c r="E173" s="2139"/>
      <c r="F173" s="2277"/>
      <c r="G173" s="2314"/>
      <c r="H173" s="1427"/>
      <c r="I173" s="588" t="s">
        <v>1145</v>
      </c>
      <c r="J173" s="508"/>
      <c r="K173" s="1427"/>
      <c r="L173" s="151"/>
      <c r="M173" s="278"/>
      <c r="N173" s="271"/>
      <c r="O173" s="1551"/>
      <c r="P173" s="1551"/>
      <c r="AH173" s="1558">
        <v>0</v>
      </c>
    </row>
    <row r="174" spans="1:34" s="1562" customFormat="1" ht="0.75" hidden="1" customHeight="1">
      <c r="A174" s="1707"/>
      <c r="B174" s="1707"/>
      <c r="C174" s="306" t="s">
        <v>1153</v>
      </c>
      <c r="D174" s="2339"/>
      <c r="E174" s="2139"/>
      <c r="F174" s="2277"/>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1146</v>
      </c>
      <c r="D176" s="2339"/>
      <c r="E176" s="2139"/>
      <c r="F176" s="2277"/>
      <c r="G176" s="2314"/>
      <c r="H176" s="1427"/>
      <c r="I176" s="588" t="s">
        <v>1145</v>
      </c>
      <c r="J176" s="508"/>
      <c r="K176" s="1427"/>
      <c r="L176" s="151"/>
      <c r="M176" s="278"/>
      <c r="N176" s="271"/>
      <c r="O176" s="1551"/>
      <c r="P176" s="1551"/>
      <c r="AH176" s="1558">
        <v>0</v>
      </c>
    </row>
    <row r="177" spans="1:34" s="1562" customFormat="1" ht="0.75" hidden="1" customHeight="1">
      <c r="A177" s="1707"/>
      <c r="B177" s="1707"/>
      <c r="C177" s="306" t="s">
        <v>1153</v>
      </c>
      <c r="D177" s="2339"/>
      <c r="E177" s="2139"/>
      <c r="F177" s="2277"/>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1146</v>
      </c>
      <c r="D179" s="2339"/>
      <c r="E179" s="2139"/>
      <c r="F179" s="2277"/>
      <c r="G179" s="2314"/>
      <c r="H179" s="1427"/>
      <c r="I179" s="588" t="s">
        <v>1145</v>
      </c>
      <c r="J179" s="508"/>
      <c r="K179" s="1427"/>
      <c r="L179" s="151"/>
      <c r="M179" s="278"/>
      <c r="N179" s="271"/>
      <c r="O179" s="1551"/>
      <c r="P179" s="1551"/>
      <c r="AH179" s="1558">
        <v>0</v>
      </c>
    </row>
    <row r="180" spans="1:34" s="1562" customFormat="1" ht="0.75" hidden="1" customHeight="1">
      <c r="A180" s="1707"/>
      <c r="B180" s="1707"/>
      <c r="C180" s="306" t="s">
        <v>1153</v>
      </c>
      <c r="D180" s="2339"/>
      <c r="E180" s="2139"/>
      <c r="F180" s="2277"/>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1146</v>
      </c>
      <c r="D182" s="2339"/>
      <c r="E182" s="2139"/>
      <c r="F182" s="2277"/>
      <c r="G182" s="2314"/>
      <c r="H182" s="1427"/>
      <c r="I182" s="588" t="s">
        <v>1145</v>
      </c>
      <c r="J182" s="508"/>
      <c r="K182" s="1427"/>
      <c r="L182" s="151"/>
      <c r="M182" s="278"/>
      <c r="N182" s="271"/>
      <c r="O182" s="1551"/>
      <c r="P182" s="1551"/>
      <c r="AH182" s="1558">
        <v>0</v>
      </c>
    </row>
    <row r="183" spans="1:34" s="1562" customFormat="1" ht="0.75" hidden="1" customHeight="1">
      <c r="A183" s="1707"/>
      <c r="B183" s="1707"/>
      <c r="C183" s="306" t="s">
        <v>1153</v>
      </c>
      <c r="D183" s="2339"/>
      <c r="E183" s="2139"/>
      <c r="F183" s="2277"/>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1146</v>
      </c>
      <c r="D185" s="2339"/>
      <c r="E185" s="2139"/>
      <c r="F185" s="2277"/>
      <c r="G185" s="2314"/>
      <c r="H185" s="1427"/>
      <c r="I185" s="588" t="s">
        <v>1145</v>
      </c>
      <c r="J185" s="508"/>
      <c r="K185" s="1427"/>
      <c r="L185" s="151"/>
      <c r="M185" s="278"/>
      <c r="N185" s="271"/>
      <c r="O185" s="1551"/>
      <c r="P185" s="1551"/>
      <c r="AH185" s="1558">
        <v>0</v>
      </c>
    </row>
    <row r="186" spans="1:34" s="1562" customFormat="1" ht="0.75" hidden="1" customHeight="1">
      <c r="A186" s="1707"/>
      <c r="B186" s="1707"/>
      <c r="C186" s="306" t="s">
        <v>1153</v>
      </c>
      <c r="D186" s="2339"/>
      <c r="E186" s="2139"/>
      <c r="F186" s="2277"/>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1146</v>
      </c>
      <c r="D188" s="2339"/>
      <c r="E188" s="2139"/>
      <c r="F188" s="2277"/>
      <c r="G188" s="2314"/>
      <c r="H188" s="1427"/>
      <c r="I188" s="588" t="s">
        <v>1145</v>
      </c>
      <c r="J188" s="508"/>
      <c r="K188" s="1427"/>
      <c r="L188" s="151"/>
      <c r="M188" s="278"/>
      <c r="N188" s="271"/>
      <c r="O188" s="1551"/>
      <c r="P188" s="1551"/>
      <c r="AH188" s="1558">
        <v>0</v>
      </c>
    </row>
    <row r="189" spans="1:34" s="1562" customFormat="1" ht="0.75" hidden="1" customHeight="1">
      <c r="A189" s="1707"/>
      <c r="B189" s="1707"/>
      <c r="C189" s="306" t="s">
        <v>1153</v>
      </c>
      <c r="D189" s="2339"/>
      <c r="E189" s="2139"/>
      <c r="F189" s="2277"/>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1146</v>
      </c>
      <c r="D191" s="2339"/>
      <c r="E191" s="2139"/>
      <c r="F191" s="2277"/>
      <c r="G191" s="2314"/>
      <c r="H191" s="1427"/>
      <c r="I191" s="588" t="s">
        <v>1145</v>
      </c>
      <c r="J191" s="508"/>
      <c r="K191" s="1427"/>
      <c r="L191" s="151"/>
      <c r="M191" s="278"/>
      <c r="N191" s="271"/>
      <c r="O191" s="1551"/>
      <c r="P191" s="1551"/>
      <c r="AH191" s="1558">
        <v>0</v>
      </c>
    </row>
    <row r="192" spans="1:34" s="1562" customFormat="1" ht="0.75" hidden="1" customHeight="1">
      <c r="A192" s="1707"/>
      <c r="B192" s="1707"/>
      <c r="C192" s="306" t="s">
        <v>1153</v>
      </c>
      <c r="D192" s="2339"/>
      <c r="E192" s="2139"/>
      <c r="F192" s="2277"/>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1146</v>
      </c>
      <c r="D194" s="2339"/>
      <c r="E194" s="2139"/>
      <c r="F194" s="2277"/>
      <c r="G194" s="2314"/>
      <c r="H194" s="1427"/>
      <c r="I194" s="588" t="s">
        <v>1145</v>
      </c>
      <c r="J194" s="508"/>
      <c r="K194" s="1427"/>
      <c r="L194" s="151"/>
      <c r="M194" s="278"/>
      <c r="N194" s="271"/>
      <c r="O194" s="1551"/>
      <c r="P194" s="1551"/>
      <c r="AH194" s="1558">
        <v>0</v>
      </c>
    </row>
    <row r="195" spans="1:34" s="1562" customFormat="1" ht="0.75" hidden="1" customHeight="1">
      <c r="A195" s="1707"/>
      <c r="B195" s="1707"/>
      <c r="C195" s="306" t="s">
        <v>1153</v>
      </c>
      <c r="D195" s="2339"/>
      <c r="E195" s="2139"/>
      <c r="F195" s="2277"/>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1146</v>
      </c>
      <c r="D197" s="2339"/>
      <c r="E197" s="2139"/>
      <c r="F197" s="2277"/>
      <c r="G197" s="2314"/>
      <c r="H197" s="1427"/>
      <c r="I197" s="588" t="s">
        <v>1145</v>
      </c>
      <c r="J197" s="508"/>
      <c r="K197" s="1427"/>
      <c r="L197" s="151"/>
      <c r="M197" s="278"/>
      <c r="N197" s="271"/>
      <c r="O197" s="1551"/>
      <c r="P197" s="1551"/>
      <c r="AH197" s="1558">
        <v>0</v>
      </c>
    </row>
    <row r="198" spans="1:34" s="1562" customFormat="1" ht="0.75" hidden="1" customHeight="1">
      <c r="A198" s="1707"/>
      <c r="B198" s="1707"/>
      <c r="C198" s="306" t="s">
        <v>1153</v>
      </c>
      <c r="D198" s="2339"/>
      <c r="E198" s="2139"/>
      <c r="F198" s="2277"/>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1146</v>
      </c>
      <c r="D200" s="2339"/>
      <c r="E200" s="2139"/>
      <c r="F200" s="2277"/>
      <c r="G200" s="2314"/>
      <c r="H200" s="1427"/>
      <c r="I200" s="588" t="s">
        <v>1145</v>
      </c>
      <c r="J200" s="508"/>
      <c r="K200" s="1427"/>
      <c r="L200" s="151"/>
      <c r="M200" s="278"/>
      <c r="N200" s="271"/>
      <c r="O200" s="1551"/>
      <c r="P200" s="1551"/>
      <c r="AH200" s="1558">
        <v>0</v>
      </c>
    </row>
    <row r="201" spans="1:34" s="1562" customFormat="1" ht="0.75" hidden="1" customHeight="1">
      <c r="A201" s="1707"/>
      <c r="B201" s="1707"/>
      <c r="C201" s="306" t="s">
        <v>1153</v>
      </c>
      <c r="D201" s="2339"/>
      <c r="E201" s="2139"/>
      <c r="F201" s="2277"/>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1146</v>
      </c>
      <c r="D203" s="2339"/>
      <c r="E203" s="2139"/>
      <c r="F203" s="2277"/>
      <c r="G203" s="2314"/>
      <c r="H203" s="1427"/>
      <c r="I203" s="588" t="s">
        <v>1145</v>
      </c>
      <c r="J203" s="508"/>
      <c r="K203" s="1427"/>
      <c r="L203" s="151"/>
      <c r="M203" s="278"/>
      <c r="N203" s="271"/>
      <c r="O203" s="1551"/>
      <c r="P203" s="1551"/>
      <c r="AH203" s="1558">
        <v>0</v>
      </c>
    </row>
    <row r="204" spans="1:34" s="1562" customFormat="1" ht="0.75" hidden="1" customHeight="1">
      <c r="A204" s="1707"/>
      <c r="B204" s="1707"/>
      <c r="C204" s="306" t="s">
        <v>1153</v>
      </c>
      <c r="D204" s="2339"/>
      <c r="E204" s="2139"/>
      <c r="F204" s="2277"/>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1146</v>
      </c>
      <c r="D206" s="2339"/>
      <c r="E206" s="2139"/>
      <c r="F206" s="2277"/>
      <c r="G206" s="2314"/>
      <c r="H206" s="1427"/>
      <c r="I206" s="588" t="s">
        <v>1145</v>
      </c>
      <c r="J206" s="508"/>
      <c r="K206" s="1427"/>
      <c r="L206" s="151"/>
      <c r="M206" s="278"/>
      <c r="N206" s="271"/>
      <c r="O206" s="1551"/>
      <c r="P206" s="1551"/>
      <c r="AH206" s="1558">
        <v>0</v>
      </c>
    </row>
    <row r="207" spans="1:34" s="1562" customFormat="1" ht="1" customHeight="1">
      <c r="A207" s="1707"/>
      <c r="B207" s="1707"/>
      <c r="C207" s="306" t="s">
        <v>1153</v>
      </c>
      <c r="D207" s="2339"/>
      <c r="E207" s="2139"/>
      <c r="F207" s="2277"/>
      <c r="G207" s="337"/>
      <c r="H207" s="1427"/>
      <c r="I207" s="588"/>
      <c r="J207" s="508"/>
      <c r="K207" s="1427"/>
      <c r="L207" s="151"/>
      <c r="M207" s="278"/>
      <c r="N207" s="271"/>
      <c r="O207" s="1551"/>
      <c r="P207" s="1551"/>
      <c r="AH207" s="1558">
        <v>1</v>
      </c>
    </row>
    <row r="208" spans="1:34" ht="27.25" customHeight="1">
      <c r="A208" s="1707"/>
      <c r="B208" s="1707"/>
      <c r="D208" s="313"/>
      <c r="E208" s="84" t="s">
        <v>109</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2" customFormat="1" ht="60.75" hidden="1" customHeight="1">
      <c r="A209" s="1707" t="s">
        <v>155</v>
      </c>
      <c r="B209" s="1707" t="s">
        <v>156</v>
      </c>
      <c r="C209" s="306"/>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304</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1146</v>
      </c>
      <c r="D210" s="2339"/>
      <c r="E210" s="2139"/>
      <c r="F210" s="2277"/>
      <c r="G210" s="2314"/>
      <c r="H210" s="1427"/>
      <c r="I210" s="588" t="s">
        <v>1145</v>
      </c>
      <c r="J210" s="508"/>
      <c r="K210" s="1427"/>
      <c r="L210" s="151"/>
      <c r="M210" s="2100"/>
      <c r="N210" s="271"/>
      <c r="O210" s="1551"/>
      <c r="P210" s="1551"/>
      <c r="AH210" s="1558">
        <v>0</v>
      </c>
    </row>
    <row r="211" spans="1:34" s="1562" customFormat="1" ht="0.75" hidden="1" customHeight="1">
      <c r="A211" s="1707"/>
      <c r="B211" s="1707"/>
      <c r="C211" s="306" t="s">
        <v>1153</v>
      </c>
      <c r="D211" s="2339"/>
      <c r="E211" s="2139"/>
      <c r="F211" s="2277"/>
      <c r="G211" s="337"/>
      <c r="H211" s="1427"/>
      <c r="I211" s="588"/>
      <c r="J211" s="508"/>
      <c r="K211" s="1427"/>
      <c r="L211" s="151"/>
      <c r="M211" s="2100"/>
      <c r="N211" s="271"/>
      <c r="O211" s="1551"/>
      <c r="P211" s="1551"/>
      <c r="AH211" s="1558">
        <v>0</v>
      </c>
    </row>
    <row r="212" spans="1:34" s="1562" customFormat="1" ht="45" hidden="1" customHeight="1">
      <c r="A212" s="1707" t="s">
        <v>160</v>
      </c>
      <c r="B212" s="1707" t="s">
        <v>161</v>
      </c>
      <c r="C212" s="306"/>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304</v>
      </c>
      <c r="M212" s="2101"/>
      <c r="N212" s="271"/>
      <c r="O212" s="1551"/>
      <c r="P212" s="1551"/>
      <c r="AH212" s="1558">
        <v>0</v>
      </c>
    </row>
    <row r="213" spans="1:34" s="1562" customFormat="1" ht="18.75" hidden="1" customHeight="1">
      <c r="A213" s="1707"/>
      <c r="B213" s="1707"/>
      <c r="C213" s="306" t="s">
        <v>1146</v>
      </c>
      <c r="D213" s="2339"/>
      <c r="E213" s="2139"/>
      <c r="F213" s="2277"/>
      <c r="G213" s="2314"/>
      <c r="H213" s="1427"/>
      <c r="I213" s="588" t="s">
        <v>1145</v>
      </c>
      <c r="J213" s="508"/>
      <c r="K213" s="1427"/>
      <c r="L213" s="151"/>
      <c r="M213" s="1787"/>
      <c r="N213" s="271"/>
      <c r="O213" s="1551"/>
      <c r="P213" s="1551"/>
      <c r="AH213" s="1558">
        <v>0</v>
      </c>
    </row>
    <row r="214" spans="1:34" s="1562" customFormat="1" ht="0.75" hidden="1" customHeight="1">
      <c r="A214" s="1707"/>
      <c r="B214" s="1707"/>
      <c r="C214" s="306" t="s">
        <v>1153</v>
      </c>
      <c r="D214" s="2339"/>
      <c r="E214" s="2139"/>
      <c r="F214" s="2277"/>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1146</v>
      </c>
      <c r="D216" s="2339"/>
      <c r="E216" s="2139"/>
      <c r="F216" s="2277"/>
      <c r="G216" s="2314"/>
      <c r="H216" s="1427"/>
      <c r="I216" s="588" t="s">
        <v>1145</v>
      </c>
      <c r="J216" s="508"/>
      <c r="K216" s="1427"/>
      <c r="L216" s="151"/>
      <c r="M216" s="278"/>
      <c r="N216" s="271"/>
      <c r="O216" s="1551"/>
      <c r="P216" s="1551"/>
      <c r="AH216" s="1558">
        <v>0</v>
      </c>
    </row>
    <row r="217" spans="1:34" s="1562" customFormat="1" ht="0.75" hidden="1" customHeight="1">
      <c r="A217" s="1707"/>
      <c r="B217" s="1707"/>
      <c r="C217" s="306" t="s">
        <v>1153</v>
      </c>
      <c r="D217" s="2339"/>
      <c r="E217" s="2139"/>
      <c r="F217" s="2277"/>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1146</v>
      </c>
      <c r="D219" s="2339"/>
      <c r="E219" s="2139"/>
      <c r="F219" s="2277"/>
      <c r="G219" s="2314"/>
      <c r="H219" s="1427"/>
      <c r="I219" s="588" t="s">
        <v>1145</v>
      </c>
      <c r="J219" s="508"/>
      <c r="K219" s="1427"/>
      <c r="L219" s="151"/>
      <c r="M219" s="278"/>
      <c r="N219" s="271"/>
      <c r="O219" s="1551"/>
      <c r="P219" s="1551"/>
      <c r="AH219" s="1558">
        <v>0</v>
      </c>
    </row>
    <row r="220" spans="1:34" s="1562" customFormat="1" ht="0.75" hidden="1" customHeight="1">
      <c r="A220" s="1707"/>
      <c r="B220" s="1707"/>
      <c r="C220" s="306" t="s">
        <v>1153</v>
      </c>
      <c r="D220" s="2339"/>
      <c r="E220" s="2139"/>
      <c r="F220" s="2277"/>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1146</v>
      </c>
      <c r="D222" s="2339"/>
      <c r="E222" s="2139"/>
      <c r="F222" s="2277"/>
      <c r="G222" s="2314"/>
      <c r="H222" s="1427"/>
      <c r="I222" s="588" t="s">
        <v>1145</v>
      </c>
      <c r="J222" s="508"/>
      <c r="K222" s="1427"/>
      <c r="L222" s="151"/>
      <c r="M222" s="278"/>
      <c r="N222" s="271"/>
      <c r="O222" s="1551"/>
      <c r="P222" s="1551"/>
      <c r="AH222" s="1558">
        <v>0</v>
      </c>
    </row>
    <row r="223" spans="1:34" s="1562" customFormat="1" ht="0.75" hidden="1" customHeight="1">
      <c r="A223" s="1707"/>
      <c r="B223" s="1707"/>
      <c r="C223" s="306" t="s">
        <v>1153</v>
      </c>
      <c r="D223" s="2339"/>
      <c r="E223" s="2139"/>
      <c r="F223" s="2277"/>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1146</v>
      </c>
      <c r="D225" s="2339"/>
      <c r="E225" s="2139"/>
      <c r="F225" s="2277"/>
      <c r="G225" s="2314"/>
      <c r="H225" s="1427"/>
      <c r="I225" s="588" t="s">
        <v>1145</v>
      </c>
      <c r="J225" s="508"/>
      <c r="K225" s="1427"/>
      <c r="L225" s="151"/>
      <c r="M225" s="278"/>
      <c r="N225" s="271"/>
      <c r="O225" s="1551"/>
      <c r="P225" s="1551"/>
      <c r="AH225" s="1558">
        <v>0</v>
      </c>
    </row>
    <row r="226" spans="1:34" s="1562" customFormat="1" ht="0.75" hidden="1" customHeight="1">
      <c r="A226" s="1707"/>
      <c r="B226" s="1707"/>
      <c r="C226" s="306" t="s">
        <v>1153</v>
      </c>
      <c r="D226" s="2339"/>
      <c r="E226" s="2139"/>
      <c r="F226" s="2277"/>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1146</v>
      </c>
      <c r="D228" s="2339"/>
      <c r="E228" s="2139"/>
      <c r="F228" s="2277"/>
      <c r="G228" s="2314"/>
      <c r="H228" s="1427"/>
      <c r="I228" s="588" t="s">
        <v>1145</v>
      </c>
      <c r="J228" s="508"/>
      <c r="K228" s="1427"/>
      <c r="L228" s="151"/>
      <c r="M228" s="278"/>
      <c r="N228" s="271"/>
      <c r="O228" s="1551"/>
      <c r="P228" s="1551"/>
      <c r="AH228" s="1558">
        <v>0</v>
      </c>
    </row>
    <row r="229" spans="1:34" s="1562" customFormat="1" ht="0.75" hidden="1" customHeight="1">
      <c r="A229" s="1707"/>
      <c r="B229" s="1707"/>
      <c r="C229" s="306" t="s">
        <v>1153</v>
      </c>
      <c r="D229" s="2339"/>
      <c r="E229" s="2139"/>
      <c r="F229" s="2277"/>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1146</v>
      </c>
      <c r="D231" s="2339"/>
      <c r="E231" s="2139"/>
      <c r="F231" s="2277"/>
      <c r="G231" s="2314"/>
      <c r="H231" s="1427"/>
      <c r="I231" s="588" t="s">
        <v>1145</v>
      </c>
      <c r="J231" s="508"/>
      <c r="K231" s="1427"/>
      <c r="L231" s="151"/>
      <c r="M231" s="278"/>
      <c r="N231" s="271"/>
      <c r="O231" s="1551"/>
      <c r="P231" s="1551"/>
      <c r="AH231" s="1558">
        <v>0</v>
      </c>
    </row>
    <row r="232" spans="1:34" s="1562" customFormat="1" ht="0.75" hidden="1" customHeight="1">
      <c r="A232" s="1707"/>
      <c r="B232" s="1707"/>
      <c r="C232" s="306" t="s">
        <v>1153</v>
      </c>
      <c r="D232" s="2339"/>
      <c r="E232" s="2139"/>
      <c r="F232" s="2277"/>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1146</v>
      </c>
      <c r="D234" s="2339"/>
      <c r="E234" s="2139"/>
      <c r="F234" s="2277"/>
      <c r="G234" s="2314"/>
      <c r="H234" s="1427"/>
      <c r="I234" s="588" t="s">
        <v>1145</v>
      </c>
      <c r="J234" s="508"/>
      <c r="K234" s="1427"/>
      <c r="L234" s="151"/>
      <c r="M234" s="278"/>
      <c r="N234" s="271"/>
      <c r="O234" s="1551"/>
      <c r="P234" s="1551"/>
      <c r="AH234" s="1558">
        <v>0</v>
      </c>
    </row>
    <row r="235" spans="1:34" s="1562" customFormat="1" ht="0.75" hidden="1" customHeight="1">
      <c r="A235" s="1707"/>
      <c r="B235" s="1707"/>
      <c r="C235" s="306" t="s">
        <v>1153</v>
      </c>
      <c r="D235" s="2339"/>
      <c r="E235" s="2139"/>
      <c r="F235" s="2277"/>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1146</v>
      </c>
      <c r="D237" s="2339"/>
      <c r="E237" s="2139"/>
      <c r="F237" s="2277"/>
      <c r="G237" s="2314"/>
      <c r="H237" s="1427"/>
      <c r="I237" s="588" t="s">
        <v>1145</v>
      </c>
      <c r="J237" s="508"/>
      <c r="K237" s="1427"/>
      <c r="L237" s="151"/>
      <c r="M237" s="278"/>
      <c r="N237" s="271"/>
      <c r="O237" s="1551"/>
      <c r="P237" s="1551"/>
      <c r="AH237" s="1558">
        <v>0</v>
      </c>
    </row>
    <row r="238" spans="1:34" s="1562" customFormat="1" ht="0.75" hidden="1" customHeight="1">
      <c r="A238" s="1707"/>
      <c r="B238" s="1707"/>
      <c r="C238" s="306" t="s">
        <v>1153</v>
      </c>
      <c r="D238" s="2339"/>
      <c r="E238" s="2139"/>
      <c r="F238" s="2277"/>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1146</v>
      </c>
      <c r="D240" s="2339"/>
      <c r="E240" s="2139"/>
      <c r="F240" s="2277"/>
      <c r="G240" s="2314"/>
      <c r="H240" s="1427"/>
      <c r="I240" s="588" t="s">
        <v>1145</v>
      </c>
      <c r="J240" s="508"/>
      <c r="K240" s="1427"/>
      <c r="L240" s="151"/>
      <c r="M240" s="278"/>
      <c r="N240" s="271"/>
      <c r="O240" s="1551"/>
      <c r="P240" s="1551"/>
      <c r="AH240" s="1558">
        <v>0</v>
      </c>
    </row>
    <row r="241" spans="1:34" s="1562" customFormat="1" ht="0.75" hidden="1" customHeight="1">
      <c r="A241" s="1707"/>
      <c r="B241" s="1707"/>
      <c r="C241" s="306" t="s">
        <v>1153</v>
      </c>
      <c r="D241" s="2339"/>
      <c r="E241" s="2139"/>
      <c r="F241" s="2277"/>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1146</v>
      </c>
      <c r="D243" s="2339"/>
      <c r="E243" s="2139"/>
      <c r="F243" s="2277"/>
      <c r="G243" s="2314"/>
      <c r="H243" s="1427"/>
      <c r="I243" s="588" t="s">
        <v>1145</v>
      </c>
      <c r="J243" s="508"/>
      <c r="K243" s="1427"/>
      <c r="L243" s="151"/>
      <c r="M243" s="278"/>
      <c r="N243" s="271"/>
      <c r="O243" s="1551"/>
      <c r="P243" s="1551"/>
      <c r="AH243" s="1558">
        <v>0</v>
      </c>
    </row>
    <row r="244" spans="1:34" s="1562" customFormat="1" ht="0.75" hidden="1" customHeight="1">
      <c r="A244" s="1707"/>
      <c r="B244" s="1707"/>
      <c r="C244" s="306" t="s">
        <v>1153</v>
      </c>
      <c r="D244" s="2339"/>
      <c r="E244" s="2139"/>
      <c r="F244" s="2277"/>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1146</v>
      </c>
      <c r="D246" s="2339"/>
      <c r="E246" s="2139"/>
      <c r="F246" s="2277"/>
      <c r="G246" s="2314"/>
      <c r="H246" s="1427"/>
      <c r="I246" s="588" t="s">
        <v>1145</v>
      </c>
      <c r="J246" s="508"/>
      <c r="K246" s="1427"/>
      <c r="L246" s="151"/>
      <c r="M246" s="278"/>
      <c r="N246" s="271"/>
      <c r="O246" s="1551"/>
      <c r="P246" s="1551"/>
      <c r="AH246" s="1558">
        <v>0</v>
      </c>
    </row>
    <row r="247" spans="1:34" s="1562" customFormat="1" ht="0.75" hidden="1" customHeight="1">
      <c r="A247" s="1707"/>
      <c r="B247" s="1707"/>
      <c r="C247" s="306" t="s">
        <v>1153</v>
      </c>
      <c r="D247" s="2339"/>
      <c r="E247" s="2139"/>
      <c r="F247" s="2277"/>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1146</v>
      </c>
      <c r="D249" s="2339"/>
      <c r="E249" s="2139"/>
      <c r="F249" s="2277"/>
      <c r="G249" s="2314"/>
      <c r="H249" s="1427"/>
      <c r="I249" s="588" t="s">
        <v>1145</v>
      </c>
      <c r="J249" s="508"/>
      <c r="K249" s="1427"/>
      <c r="L249" s="151"/>
      <c r="M249" s="278"/>
      <c r="N249" s="271"/>
      <c r="O249" s="1551"/>
      <c r="P249" s="1551"/>
      <c r="AH249" s="1558">
        <v>0</v>
      </c>
    </row>
    <row r="250" spans="1:34" s="1562" customFormat="1" ht="0.75" hidden="1" customHeight="1">
      <c r="A250" s="1707"/>
      <c r="B250" s="1707"/>
      <c r="C250" s="306" t="s">
        <v>1153</v>
      </c>
      <c r="D250" s="2339"/>
      <c r="E250" s="2139"/>
      <c r="F250" s="2277"/>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1146</v>
      </c>
      <c r="D252" s="2339"/>
      <c r="E252" s="2139"/>
      <c r="F252" s="2277"/>
      <c r="G252" s="2314"/>
      <c r="H252" s="1427"/>
      <c r="I252" s="588" t="s">
        <v>1145</v>
      </c>
      <c r="J252" s="508"/>
      <c r="K252" s="1427"/>
      <c r="L252" s="151"/>
      <c r="M252" s="278"/>
      <c r="N252" s="271"/>
      <c r="O252" s="1551"/>
      <c r="P252" s="1551"/>
      <c r="AH252" s="1558">
        <v>0</v>
      </c>
    </row>
    <row r="253" spans="1:34" s="1562" customFormat="1" ht="0.75" hidden="1" customHeight="1">
      <c r="A253" s="1707"/>
      <c r="B253" s="1707"/>
      <c r="C253" s="306" t="s">
        <v>1153</v>
      </c>
      <c r="D253" s="2339"/>
      <c r="E253" s="2139"/>
      <c r="F253" s="2277"/>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1146</v>
      </c>
      <c r="D255" s="2339"/>
      <c r="E255" s="2139"/>
      <c r="F255" s="2277"/>
      <c r="G255" s="2314"/>
      <c r="H255" s="1427"/>
      <c r="I255" s="588" t="s">
        <v>1145</v>
      </c>
      <c r="J255" s="508"/>
      <c r="K255" s="1427"/>
      <c r="L255" s="151"/>
      <c r="M255" s="278"/>
      <c r="N255" s="271"/>
      <c r="O255" s="1551"/>
      <c r="P255" s="1551"/>
      <c r="AH255" s="1558">
        <v>0</v>
      </c>
    </row>
    <row r="256" spans="1:34" s="1562" customFormat="1" ht="0.75" hidden="1" customHeight="1">
      <c r="A256" s="1707"/>
      <c r="B256" s="1707"/>
      <c r="C256" s="306" t="s">
        <v>1153</v>
      </c>
      <c r="D256" s="2339"/>
      <c r="E256" s="2139"/>
      <c r="F256" s="2277"/>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1146</v>
      </c>
      <c r="D258" s="2339"/>
      <c r="E258" s="2139"/>
      <c r="F258" s="2277"/>
      <c r="G258" s="2314"/>
      <c r="H258" s="1427"/>
      <c r="I258" s="588" t="s">
        <v>1145</v>
      </c>
      <c r="J258" s="508"/>
      <c r="K258" s="1427"/>
      <c r="L258" s="151"/>
      <c r="M258" s="278"/>
      <c r="N258" s="271"/>
      <c r="O258" s="1551"/>
      <c r="P258" s="1551"/>
      <c r="AH258" s="1558">
        <v>0</v>
      </c>
    </row>
    <row r="259" spans="1:34" s="1562" customFormat="1" ht="0.75" hidden="1" customHeight="1">
      <c r="A259" s="1707"/>
      <c r="B259" s="1707"/>
      <c r="C259" s="306" t="s">
        <v>1153</v>
      </c>
      <c r="D259" s="2339"/>
      <c r="E259" s="2139"/>
      <c r="F259" s="2277"/>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1146</v>
      </c>
      <c r="D261" s="2339"/>
      <c r="E261" s="2139"/>
      <c r="F261" s="2277"/>
      <c r="G261" s="2314"/>
      <c r="H261" s="1427"/>
      <c r="I261" s="588" t="s">
        <v>1145</v>
      </c>
      <c r="J261" s="508"/>
      <c r="K261" s="1427"/>
      <c r="L261" s="151"/>
      <c r="M261" s="278"/>
      <c r="N261" s="271"/>
      <c r="O261" s="1551"/>
      <c r="P261" s="1551"/>
      <c r="AH261" s="1558">
        <v>0</v>
      </c>
    </row>
    <row r="262" spans="1:34" s="1562" customFormat="1" ht="0.75" hidden="1" customHeight="1">
      <c r="A262" s="1707"/>
      <c r="B262" s="1707"/>
      <c r="C262" s="306" t="s">
        <v>1153</v>
      </c>
      <c r="D262" s="2339"/>
      <c r="E262" s="2139"/>
      <c r="F262" s="2277"/>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1146</v>
      </c>
      <c r="D264" s="2339"/>
      <c r="E264" s="2139"/>
      <c r="F264" s="2277"/>
      <c r="G264" s="2314"/>
      <c r="H264" s="1427"/>
      <c r="I264" s="588" t="s">
        <v>1145</v>
      </c>
      <c r="J264" s="508"/>
      <c r="K264" s="1427"/>
      <c r="L264" s="151"/>
      <c r="M264" s="278"/>
      <c r="N264" s="271"/>
      <c r="O264" s="1551"/>
      <c r="P264" s="1551"/>
      <c r="AH264" s="1558">
        <v>0</v>
      </c>
    </row>
    <row r="265" spans="1:34" s="1562" customFormat="1" ht="0.75" hidden="1" customHeight="1">
      <c r="A265" s="1707"/>
      <c r="B265" s="1707"/>
      <c r="C265" s="306" t="s">
        <v>1153</v>
      </c>
      <c r="D265" s="2339"/>
      <c r="E265" s="2139"/>
      <c r="F265" s="2277"/>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1146</v>
      </c>
      <c r="D267" s="2339"/>
      <c r="E267" s="2139"/>
      <c r="F267" s="2277"/>
      <c r="G267" s="2314"/>
      <c r="H267" s="1427"/>
      <c r="I267" s="588" t="s">
        <v>1145</v>
      </c>
      <c r="J267" s="508"/>
      <c r="K267" s="1427"/>
      <c r="L267" s="151"/>
      <c r="M267" s="278"/>
      <c r="N267" s="271"/>
      <c r="O267" s="1551"/>
      <c r="P267" s="1551"/>
      <c r="AH267" s="1558">
        <v>0</v>
      </c>
    </row>
    <row r="268" spans="1:34" s="1562" customFormat="1" ht="1" customHeight="1">
      <c r="A268" s="1707"/>
      <c r="B268" s="1707"/>
      <c r="C268" s="306" t="s">
        <v>1153</v>
      </c>
      <c r="D268" s="2339"/>
      <c r="E268" s="2139"/>
      <c r="F268" s="2277"/>
      <c r="G268" s="337"/>
      <c r="H268" s="1427"/>
      <c r="I268" s="588"/>
      <c r="J268" s="508"/>
      <c r="K268" s="1427"/>
      <c r="L268" s="151"/>
      <c r="M268" s="278"/>
      <c r="N268" s="271"/>
      <c r="O268" s="1551"/>
      <c r="P268" s="1551"/>
      <c r="AH268" s="1558">
        <v>1</v>
      </c>
    </row>
    <row r="269" spans="1:34" ht="27.25" customHeight="1">
      <c r="A269" s="1707"/>
      <c r="B269" s="1707"/>
      <c r="D269" s="313"/>
      <c r="E269" s="84" t="s">
        <v>90</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2" customFormat="1" ht="60.75" hidden="1" customHeight="1">
      <c r="A270" s="1707" t="s">
        <v>155</v>
      </c>
      <c r="B270" s="1707" t="s">
        <v>156</v>
      </c>
      <c r="C270" s="306"/>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304</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1146</v>
      </c>
      <c r="D271" s="2339"/>
      <c r="E271" s="2139"/>
      <c r="F271" s="2277"/>
      <c r="G271" s="2314"/>
      <c r="H271" s="1427"/>
      <c r="I271" s="588" t="s">
        <v>1145</v>
      </c>
      <c r="J271" s="508"/>
      <c r="K271" s="1427"/>
      <c r="L271" s="151"/>
      <c r="M271" s="2100"/>
      <c r="N271" s="271"/>
      <c r="O271" s="1551"/>
      <c r="P271" s="1551"/>
      <c r="AH271" s="1558">
        <v>0</v>
      </c>
    </row>
    <row r="272" spans="1:34" s="1562" customFormat="1" ht="0.75" hidden="1" customHeight="1">
      <c r="A272" s="1707"/>
      <c r="B272" s="1707"/>
      <c r="C272" s="306" t="s">
        <v>1153</v>
      </c>
      <c r="D272" s="2339"/>
      <c r="E272" s="2139"/>
      <c r="F272" s="2277"/>
      <c r="G272" s="337"/>
      <c r="H272" s="1427"/>
      <c r="I272" s="588"/>
      <c r="J272" s="508"/>
      <c r="K272" s="1427"/>
      <c r="L272" s="151"/>
      <c r="M272" s="2100"/>
      <c r="N272" s="271"/>
      <c r="O272" s="1551"/>
      <c r="P272" s="1551"/>
      <c r="AH272" s="1558">
        <v>0</v>
      </c>
    </row>
    <row r="273" spans="1:34" s="1562" customFormat="1" ht="45" hidden="1" customHeight="1">
      <c r="A273" s="1707" t="s">
        <v>160</v>
      </c>
      <c r="B273" s="1707" t="s">
        <v>161</v>
      </c>
      <c r="C273" s="306"/>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304</v>
      </c>
      <c r="M273" s="2101"/>
      <c r="N273" s="271"/>
      <c r="O273" s="1551"/>
      <c r="P273" s="1551"/>
      <c r="AH273" s="1558">
        <v>0</v>
      </c>
    </row>
    <row r="274" spans="1:34" s="1562" customFormat="1" ht="18.75" hidden="1" customHeight="1">
      <c r="A274" s="1707"/>
      <c r="B274" s="1707"/>
      <c r="C274" s="306" t="s">
        <v>1146</v>
      </c>
      <c r="D274" s="2339"/>
      <c r="E274" s="2139"/>
      <c r="F274" s="2277"/>
      <c r="G274" s="2314"/>
      <c r="H274" s="1427"/>
      <c r="I274" s="588" t="s">
        <v>1145</v>
      </c>
      <c r="J274" s="508"/>
      <c r="K274" s="1427"/>
      <c r="L274" s="151"/>
      <c r="M274" s="1787"/>
      <c r="N274" s="271"/>
      <c r="O274" s="1551"/>
      <c r="P274" s="1551"/>
      <c r="AH274" s="1558">
        <v>0</v>
      </c>
    </row>
    <row r="275" spans="1:34" s="1562" customFormat="1" ht="0.75" hidden="1" customHeight="1">
      <c r="A275" s="1707"/>
      <c r="B275" s="1707"/>
      <c r="C275" s="306" t="s">
        <v>1153</v>
      </c>
      <c r="D275" s="2339"/>
      <c r="E275" s="2139"/>
      <c r="F275" s="2277"/>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1146</v>
      </c>
      <c r="D277" s="2339"/>
      <c r="E277" s="2139"/>
      <c r="F277" s="2277"/>
      <c r="G277" s="2314"/>
      <c r="H277" s="1427"/>
      <c r="I277" s="588" t="s">
        <v>1145</v>
      </c>
      <c r="J277" s="508"/>
      <c r="K277" s="1427"/>
      <c r="L277" s="151"/>
      <c r="M277" s="278"/>
      <c r="N277" s="271"/>
      <c r="O277" s="1551"/>
      <c r="P277" s="1551"/>
      <c r="AH277" s="1558">
        <v>0</v>
      </c>
    </row>
    <row r="278" spans="1:34" s="1562" customFormat="1" ht="0.75" hidden="1" customHeight="1">
      <c r="A278" s="1707"/>
      <c r="B278" s="1707"/>
      <c r="C278" s="306" t="s">
        <v>1153</v>
      </c>
      <c r="D278" s="2339"/>
      <c r="E278" s="2139"/>
      <c r="F278" s="2277"/>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1146</v>
      </c>
      <c r="D280" s="2339"/>
      <c r="E280" s="2139"/>
      <c r="F280" s="2277"/>
      <c r="G280" s="2314"/>
      <c r="H280" s="1427"/>
      <c r="I280" s="588" t="s">
        <v>1145</v>
      </c>
      <c r="J280" s="508"/>
      <c r="K280" s="1427"/>
      <c r="L280" s="151"/>
      <c r="M280" s="278"/>
      <c r="N280" s="271"/>
      <c r="O280" s="1551"/>
      <c r="P280" s="1551"/>
      <c r="AH280" s="1558">
        <v>0</v>
      </c>
    </row>
    <row r="281" spans="1:34" s="1562" customFormat="1" ht="0.75" hidden="1" customHeight="1">
      <c r="A281" s="1707"/>
      <c r="B281" s="1707"/>
      <c r="C281" s="306" t="s">
        <v>1153</v>
      </c>
      <c r="D281" s="2339"/>
      <c r="E281" s="2139"/>
      <c r="F281" s="2277"/>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1146</v>
      </c>
      <c r="D283" s="2339"/>
      <c r="E283" s="2139"/>
      <c r="F283" s="2277"/>
      <c r="G283" s="2314"/>
      <c r="H283" s="1427"/>
      <c r="I283" s="588" t="s">
        <v>1145</v>
      </c>
      <c r="J283" s="508"/>
      <c r="K283" s="1427"/>
      <c r="L283" s="151"/>
      <c r="M283" s="278"/>
      <c r="N283" s="271"/>
      <c r="O283" s="1551"/>
      <c r="P283" s="1551"/>
      <c r="AH283" s="1558">
        <v>0</v>
      </c>
    </row>
    <row r="284" spans="1:34" s="1562" customFormat="1" ht="0.75" hidden="1" customHeight="1">
      <c r="A284" s="1707"/>
      <c r="B284" s="1707"/>
      <c r="C284" s="306" t="s">
        <v>1153</v>
      </c>
      <c r="D284" s="2339"/>
      <c r="E284" s="2139"/>
      <c r="F284" s="2277"/>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1146</v>
      </c>
      <c r="D286" s="2339"/>
      <c r="E286" s="2139"/>
      <c r="F286" s="2277"/>
      <c r="G286" s="2314"/>
      <c r="H286" s="1427"/>
      <c r="I286" s="588" t="s">
        <v>1145</v>
      </c>
      <c r="J286" s="508"/>
      <c r="K286" s="1427"/>
      <c r="L286" s="151"/>
      <c r="M286" s="278"/>
      <c r="N286" s="271"/>
      <c r="O286" s="1551"/>
      <c r="P286" s="1551"/>
      <c r="AH286" s="1558">
        <v>0</v>
      </c>
    </row>
    <row r="287" spans="1:34" s="1562" customFormat="1" ht="0.75" hidden="1" customHeight="1">
      <c r="A287" s="1707"/>
      <c r="B287" s="1707"/>
      <c r="C287" s="306" t="s">
        <v>1153</v>
      </c>
      <c r="D287" s="2339"/>
      <c r="E287" s="2139"/>
      <c r="F287" s="2277"/>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1146</v>
      </c>
      <c r="D289" s="2339"/>
      <c r="E289" s="2139"/>
      <c r="F289" s="2277"/>
      <c r="G289" s="2314"/>
      <c r="H289" s="1427"/>
      <c r="I289" s="588" t="s">
        <v>1145</v>
      </c>
      <c r="J289" s="508"/>
      <c r="K289" s="1427"/>
      <c r="L289" s="151"/>
      <c r="M289" s="278"/>
      <c r="N289" s="271"/>
      <c r="O289" s="1551"/>
      <c r="P289" s="1551"/>
      <c r="AH289" s="1558">
        <v>0</v>
      </c>
    </row>
    <row r="290" spans="1:34" s="1562" customFormat="1" ht="0.75" hidden="1" customHeight="1">
      <c r="A290" s="1707"/>
      <c r="B290" s="1707"/>
      <c r="C290" s="306" t="s">
        <v>1153</v>
      </c>
      <c r="D290" s="2339"/>
      <c r="E290" s="2139"/>
      <c r="F290" s="2277"/>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1146</v>
      </c>
      <c r="D292" s="2339"/>
      <c r="E292" s="2139"/>
      <c r="F292" s="2277"/>
      <c r="G292" s="2314"/>
      <c r="H292" s="1427"/>
      <c r="I292" s="588" t="s">
        <v>1145</v>
      </c>
      <c r="J292" s="508"/>
      <c r="K292" s="1427"/>
      <c r="L292" s="151"/>
      <c r="M292" s="278"/>
      <c r="N292" s="271"/>
      <c r="O292" s="1551"/>
      <c r="P292" s="1551"/>
      <c r="AH292" s="1558">
        <v>0</v>
      </c>
    </row>
    <row r="293" spans="1:34" s="1562" customFormat="1" ht="0.75" hidden="1" customHeight="1">
      <c r="A293" s="1707"/>
      <c r="B293" s="1707"/>
      <c r="C293" s="306" t="s">
        <v>1153</v>
      </c>
      <c r="D293" s="2339"/>
      <c r="E293" s="2139"/>
      <c r="F293" s="2277"/>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1146</v>
      </c>
      <c r="D295" s="2339"/>
      <c r="E295" s="2139"/>
      <c r="F295" s="2277"/>
      <c r="G295" s="2314"/>
      <c r="H295" s="1427"/>
      <c r="I295" s="588" t="s">
        <v>1145</v>
      </c>
      <c r="J295" s="508"/>
      <c r="K295" s="1427"/>
      <c r="L295" s="151"/>
      <c r="M295" s="278"/>
      <c r="N295" s="271"/>
      <c r="O295" s="1551"/>
      <c r="P295" s="1551"/>
      <c r="AH295" s="1558">
        <v>0</v>
      </c>
    </row>
    <row r="296" spans="1:34" s="1562" customFormat="1" ht="0.75" hidden="1" customHeight="1">
      <c r="A296" s="1707"/>
      <c r="B296" s="1707"/>
      <c r="C296" s="306" t="s">
        <v>1153</v>
      </c>
      <c r="D296" s="2339"/>
      <c r="E296" s="2139"/>
      <c r="F296" s="2277"/>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1146</v>
      </c>
      <c r="D298" s="2339"/>
      <c r="E298" s="2139"/>
      <c r="F298" s="2277"/>
      <c r="G298" s="2314"/>
      <c r="H298" s="1427"/>
      <c r="I298" s="588" t="s">
        <v>1145</v>
      </c>
      <c r="J298" s="508"/>
      <c r="K298" s="1427"/>
      <c r="L298" s="151"/>
      <c r="M298" s="278"/>
      <c r="N298" s="271"/>
      <c r="O298" s="1551"/>
      <c r="P298" s="1551"/>
      <c r="AH298" s="1558">
        <v>0</v>
      </c>
    </row>
    <row r="299" spans="1:34" s="1562" customFormat="1" ht="0.75" hidden="1" customHeight="1">
      <c r="A299" s="1707"/>
      <c r="B299" s="1707"/>
      <c r="C299" s="306" t="s">
        <v>1153</v>
      </c>
      <c r="D299" s="2339"/>
      <c r="E299" s="2139"/>
      <c r="F299" s="2277"/>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1146</v>
      </c>
      <c r="D301" s="2339"/>
      <c r="E301" s="2139"/>
      <c r="F301" s="2277"/>
      <c r="G301" s="2314"/>
      <c r="H301" s="1427"/>
      <c r="I301" s="588" t="s">
        <v>1145</v>
      </c>
      <c r="J301" s="508"/>
      <c r="K301" s="1427"/>
      <c r="L301" s="151"/>
      <c r="M301" s="278"/>
      <c r="N301" s="271"/>
      <c r="O301" s="1551"/>
      <c r="P301" s="1551"/>
      <c r="AH301" s="1558">
        <v>0</v>
      </c>
    </row>
    <row r="302" spans="1:34" s="1562" customFormat="1" ht="0.75" hidden="1" customHeight="1">
      <c r="A302" s="1707"/>
      <c r="B302" s="1707"/>
      <c r="C302" s="306" t="s">
        <v>1153</v>
      </c>
      <c r="D302" s="2339"/>
      <c r="E302" s="2139"/>
      <c r="F302" s="2277"/>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1146</v>
      </c>
      <c r="D304" s="2339"/>
      <c r="E304" s="2139"/>
      <c r="F304" s="2277"/>
      <c r="G304" s="2314"/>
      <c r="H304" s="1427"/>
      <c r="I304" s="588" t="s">
        <v>1145</v>
      </c>
      <c r="J304" s="508"/>
      <c r="K304" s="1427"/>
      <c r="L304" s="151"/>
      <c r="M304" s="278"/>
      <c r="N304" s="271"/>
      <c r="O304" s="1551"/>
      <c r="P304" s="1551"/>
      <c r="AH304" s="1558">
        <v>0</v>
      </c>
    </row>
    <row r="305" spans="1:34" s="1562" customFormat="1" ht="0.75" hidden="1" customHeight="1">
      <c r="A305" s="1707"/>
      <c r="B305" s="1707"/>
      <c r="C305" s="306" t="s">
        <v>1153</v>
      </c>
      <c r="D305" s="2339"/>
      <c r="E305" s="2139"/>
      <c r="F305" s="2277"/>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1146</v>
      </c>
      <c r="D307" s="2339"/>
      <c r="E307" s="2139"/>
      <c r="F307" s="2277"/>
      <c r="G307" s="2314"/>
      <c r="H307" s="1427"/>
      <c r="I307" s="588" t="s">
        <v>1145</v>
      </c>
      <c r="J307" s="508"/>
      <c r="K307" s="1427"/>
      <c r="L307" s="151"/>
      <c r="M307" s="278"/>
      <c r="N307" s="271"/>
      <c r="O307" s="1551"/>
      <c r="P307" s="1551"/>
      <c r="AH307" s="1558">
        <v>0</v>
      </c>
    </row>
    <row r="308" spans="1:34" s="1562" customFormat="1" ht="0.75" hidden="1" customHeight="1">
      <c r="A308" s="1707"/>
      <c r="B308" s="1707"/>
      <c r="C308" s="306" t="s">
        <v>1153</v>
      </c>
      <c r="D308" s="2339"/>
      <c r="E308" s="2139"/>
      <c r="F308" s="2277"/>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1146</v>
      </c>
      <c r="D310" s="2339"/>
      <c r="E310" s="2139"/>
      <c r="F310" s="2277"/>
      <c r="G310" s="2314"/>
      <c r="H310" s="1427"/>
      <c r="I310" s="588" t="s">
        <v>1145</v>
      </c>
      <c r="J310" s="508"/>
      <c r="K310" s="1427"/>
      <c r="L310" s="151"/>
      <c r="M310" s="278"/>
      <c r="N310" s="271"/>
      <c r="O310" s="1551"/>
      <c r="P310" s="1551"/>
      <c r="AH310" s="1558">
        <v>0</v>
      </c>
    </row>
    <row r="311" spans="1:34" s="1562" customFormat="1" ht="0.75" hidden="1" customHeight="1">
      <c r="A311" s="1707"/>
      <c r="B311" s="1707"/>
      <c r="C311" s="306" t="s">
        <v>1153</v>
      </c>
      <c r="D311" s="2339"/>
      <c r="E311" s="2139"/>
      <c r="F311" s="2277"/>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1146</v>
      </c>
      <c r="D313" s="2339"/>
      <c r="E313" s="2139"/>
      <c r="F313" s="2277"/>
      <c r="G313" s="2314"/>
      <c r="H313" s="1427"/>
      <c r="I313" s="588" t="s">
        <v>1145</v>
      </c>
      <c r="J313" s="508"/>
      <c r="K313" s="1427"/>
      <c r="L313" s="151"/>
      <c r="M313" s="278"/>
      <c r="N313" s="271"/>
      <c r="O313" s="1551"/>
      <c r="P313" s="1551"/>
      <c r="AH313" s="1558">
        <v>0</v>
      </c>
    </row>
    <row r="314" spans="1:34" s="1562" customFormat="1" ht="0.75" hidden="1" customHeight="1">
      <c r="A314" s="1707"/>
      <c r="B314" s="1707"/>
      <c r="C314" s="306" t="s">
        <v>1153</v>
      </c>
      <c r="D314" s="2339"/>
      <c r="E314" s="2139"/>
      <c r="F314" s="2277"/>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1146</v>
      </c>
      <c r="D316" s="2339"/>
      <c r="E316" s="2139"/>
      <c r="F316" s="2277"/>
      <c r="G316" s="2314"/>
      <c r="H316" s="1427"/>
      <c r="I316" s="588" t="s">
        <v>1145</v>
      </c>
      <c r="J316" s="508"/>
      <c r="K316" s="1427"/>
      <c r="L316" s="151"/>
      <c r="M316" s="278"/>
      <c r="N316" s="271"/>
      <c r="O316" s="1551"/>
      <c r="P316" s="1551"/>
      <c r="AH316" s="1558">
        <v>0</v>
      </c>
    </row>
    <row r="317" spans="1:34" s="1562" customFormat="1" ht="0.75" hidden="1" customHeight="1">
      <c r="A317" s="1707"/>
      <c r="B317" s="1707"/>
      <c r="C317" s="306" t="s">
        <v>1153</v>
      </c>
      <c r="D317" s="2339"/>
      <c r="E317" s="2139"/>
      <c r="F317" s="2277"/>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1146</v>
      </c>
      <c r="D319" s="2339"/>
      <c r="E319" s="2139"/>
      <c r="F319" s="2277"/>
      <c r="G319" s="2314"/>
      <c r="H319" s="1427"/>
      <c r="I319" s="588" t="s">
        <v>1145</v>
      </c>
      <c r="J319" s="508"/>
      <c r="K319" s="1427"/>
      <c r="L319" s="151"/>
      <c r="M319" s="278"/>
      <c r="N319" s="271"/>
      <c r="O319" s="1551"/>
      <c r="P319" s="1551"/>
      <c r="AH319" s="1558">
        <v>0</v>
      </c>
    </row>
    <row r="320" spans="1:34" s="1562" customFormat="1" ht="0.75" hidden="1" customHeight="1">
      <c r="A320" s="1707"/>
      <c r="B320" s="1707"/>
      <c r="C320" s="306" t="s">
        <v>1153</v>
      </c>
      <c r="D320" s="2339"/>
      <c r="E320" s="2139"/>
      <c r="F320" s="2277"/>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1146</v>
      </c>
      <c r="D322" s="2339"/>
      <c r="E322" s="2139"/>
      <c r="F322" s="2277"/>
      <c r="G322" s="2314"/>
      <c r="H322" s="1427"/>
      <c r="I322" s="588" t="s">
        <v>1145</v>
      </c>
      <c r="J322" s="508"/>
      <c r="K322" s="1427"/>
      <c r="L322" s="151"/>
      <c r="M322" s="278"/>
      <c r="N322" s="271"/>
      <c r="O322" s="1551"/>
      <c r="P322" s="1551"/>
      <c r="AH322" s="1558">
        <v>0</v>
      </c>
    </row>
    <row r="323" spans="1:34" s="1562" customFormat="1" ht="0.75" hidden="1" customHeight="1">
      <c r="A323" s="1707"/>
      <c r="B323" s="1707"/>
      <c r="C323" s="306" t="s">
        <v>1153</v>
      </c>
      <c r="D323" s="2339"/>
      <c r="E323" s="2139"/>
      <c r="F323" s="2277"/>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1146</v>
      </c>
      <c r="D325" s="2339"/>
      <c r="E325" s="2139"/>
      <c r="F325" s="2277"/>
      <c r="G325" s="2314"/>
      <c r="H325" s="1427"/>
      <c r="I325" s="588" t="s">
        <v>1145</v>
      </c>
      <c r="J325" s="508"/>
      <c r="K325" s="1427"/>
      <c r="L325" s="151"/>
      <c r="M325" s="278"/>
      <c r="N325" s="271"/>
      <c r="O325" s="1551"/>
      <c r="P325" s="1551"/>
      <c r="AH325" s="1558">
        <v>0</v>
      </c>
    </row>
    <row r="326" spans="1:34" s="1562" customFormat="1" ht="0.75" hidden="1" customHeight="1">
      <c r="A326" s="1707"/>
      <c r="B326" s="1707"/>
      <c r="C326" s="306" t="s">
        <v>1153</v>
      </c>
      <c r="D326" s="2339"/>
      <c r="E326" s="2139"/>
      <c r="F326" s="2277"/>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1146</v>
      </c>
      <c r="D328" s="2339"/>
      <c r="E328" s="2139"/>
      <c r="F328" s="2277"/>
      <c r="G328" s="2314"/>
      <c r="H328" s="1427"/>
      <c r="I328" s="588" t="s">
        <v>1145</v>
      </c>
      <c r="J328" s="508"/>
      <c r="K328" s="1427"/>
      <c r="L328" s="151"/>
      <c r="M328" s="278"/>
      <c r="N328" s="271"/>
      <c r="O328" s="1551"/>
      <c r="P328" s="1551"/>
      <c r="AH328" s="1558">
        <v>0</v>
      </c>
    </row>
    <row r="329" spans="1:34" s="1562" customFormat="1" ht="1" customHeight="1">
      <c r="A329" s="1707"/>
      <c r="B329" s="1707"/>
      <c r="C329" s="306" t="s">
        <v>1153</v>
      </c>
      <c r="D329" s="2339"/>
      <c r="E329" s="2139"/>
      <c r="F329" s="2277"/>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2"/>
      <c r="G331" s="2182"/>
      <c r="H331" s="2182"/>
      <c r="I331" s="2182"/>
      <c r="J331" s="2182"/>
      <c r="K331" s="2182"/>
      <c r="L331" s="2182"/>
      <c r="M331" s="2182"/>
      <c r="AH331" s="311">
        <v>25</v>
      </c>
    </row>
    <row r="332" spans="1:34" ht="14.25" hidden="1" customHeight="1">
      <c r="A332" s="1706" t="s">
        <v>80</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2" hidden="1" customWidth="1"/>
    <col min="2" max="2" width="9.09765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97656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25" customHeight="1">
      <c r="C4" s="313"/>
      <c r="D4" s="300"/>
      <c r="E4" s="300"/>
      <c r="F4" s="300"/>
      <c r="G4" s="24"/>
      <c r="H4" s="24"/>
      <c r="R4" s="311">
        <v>6</v>
      </c>
    </row>
    <row r="5" spans="1:18" ht="34.5" customHeight="1">
      <c r="C5" s="313"/>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3"/>
      <c r="R5" s="311">
        <v>33</v>
      </c>
    </row>
    <row r="6" spans="1:18" s="1562" customFormat="1" ht="18" customHeight="1">
      <c r="A6" s="1596"/>
      <c r="B6" s="1087"/>
      <c r="C6" s="313"/>
      <c r="D6" s="2158" t="str">
        <f>IF(org=0,"Не определено",org)</f>
        <v>НАО "СВЕЗА Мантурово"</v>
      </c>
      <c r="E6" s="2159"/>
      <c r="F6" s="2159"/>
      <c r="G6" s="2160"/>
      <c r="H6" s="203"/>
      <c r="J6" s="1551"/>
      <c r="K6" s="1551"/>
      <c r="R6" s="1558">
        <v>17</v>
      </c>
    </row>
    <row r="7" spans="1:18" ht="14.65" customHeight="1">
      <c r="C7" s="313"/>
      <c r="D7" s="300"/>
      <c r="E7" s="326"/>
      <c r="F7" s="326"/>
      <c r="G7" s="689"/>
      <c r="H7" s="130"/>
      <c r="R7" s="311">
        <v>14</v>
      </c>
    </row>
    <row r="8" spans="1:18" ht="14.65" customHeight="1">
      <c r="C8" s="313"/>
      <c r="D8" s="2144" t="s">
        <v>298</v>
      </c>
      <c r="E8" s="2144"/>
      <c r="F8" s="2144"/>
      <c r="G8" s="2144"/>
      <c r="H8" s="2287" t="s">
        <v>299</v>
      </c>
      <c r="R8" s="311">
        <v>14</v>
      </c>
    </row>
    <row r="9" spans="1:18" ht="24" customHeight="1">
      <c r="C9" s="313"/>
      <c r="D9" s="323" t="s">
        <v>86</v>
      </c>
      <c r="E9" s="47" t="s">
        <v>300</v>
      </c>
      <c r="F9" s="47" t="s">
        <v>301</v>
      </c>
      <c r="G9" s="47" t="s">
        <v>388</v>
      </c>
      <c r="H9" s="2287"/>
      <c r="R9" s="311">
        <v>23</v>
      </c>
    </row>
    <row r="10" spans="1:18" ht="14.65" customHeight="1">
      <c r="A10" s="280"/>
      <c r="C10" s="313"/>
      <c r="D10" s="84" t="s">
        <v>107</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9" t="s">
        <v>1154</v>
      </c>
      <c r="R10" s="311">
        <v>14</v>
      </c>
    </row>
    <row r="11" spans="1:18" ht="14.65" customHeight="1">
      <c r="A11" s="280"/>
      <c r="C11" s="313"/>
      <c r="D11" s="84" t="s">
        <v>108</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0"/>
      <c r="R11" s="311">
        <v>14</v>
      </c>
    </row>
    <row r="12" spans="1:18" ht="14.65"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7"/>
      <c r="K13" s="311"/>
      <c r="R13" s="311">
        <v>14</v>
      </c>
    </row>
    <row r="14" spans="1:18" ht="14.65" customHeight="1">
      <c r="A14" s="280"/>
      <c r="C14" s="313"/>
      <c r="D14" s="284"/>
      <c r="E14" s="332" t="s">
        <v>320</v>
      </c>
      <c r="F14" s="286"/>
      <c r="G14" s="138"/>
      <c r="H14" s="2101"/>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2"/>
      <c r="F16" s="2182"/>
      <c r="G16" s="2182"/>
      <c r="H16" s="218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69921875" style="1779" hidden="1" customWidth="1"/>
    <col min="21" max="21" width="5.69921875" style="1779" hidden="1" customWidth="1"/>
    <col min="22" max="22" width="34.3984375" style="1779" hidden="1" customWidth="1"/>
    <col min="23" max="23" width="30" style="1779" customWidth="1"/>
    <col min="24" max="24" width="3" style="1779" customWidth="1"/>
    <col min="25" max="28" width="9.796875" style="1193" hidden="1" customWidth="1"/>
    <col min="29" max="29" width="27" style="1193" hidden="1" customWidth="1"/>
    <col min="30" max="30" width="10.59765625" style="1193" hidden="1" customWidth="1"/>
    <col min="31" max="31" width="10.69921875" style="1193" hidden="1" customWidth="1"/>
    <col min="32" max="32" width="10" style="1193" hidden="1" customWidth="1"/>
    <col min="33" max="33" width="12.796875" style="1193" hidden="1" customWidth="1"/>
    <col min="34" max="34" width="24.3984375" style="1193" hidden="1" customWidth="1"/>
    <col min="35" max="35" width="15.796875" style="1193" hidden="1" customWidth="1"/>
    <col min="36" max="36" width="19.3984375" style="1193" hidden="1" customWidth="1"/>
    <col min="37" max="37" width="11" style="1193" hidden="1" customWidth="1"/>
    <col min="38" max="38" width="23.59765625" style="1193" hidden="1" customWidth="1"/>
    <col min="39" max="39" width="23.796875" style="1193" hidden="1" customWidth="1"/>
    <col min="40" max="40" width="25.296875" style="1193" hidden="1" customWidth="1"/>
    <col min="41" max="41" width="16.796875" style="1193" hidden="1" customWidth="1"/>
    <col min="42" max="42" width="29.59765625" style="1193" hidden="1" customWidth="1"/>
    <col min="43" max="43" width="29.796875" style="1193" hidden="1" customWidth="1"/>
    <col min="44" max="44" width="9.09765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5"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1" t="str">
        <f>IF(org=0,"Не определено",org)</f>
        <v>НАО "СВЕЗА Мантурово"</v>
      </c>
      <c r="E6" s="2111"/>
      <c r="F6" s="2111"/>
      <c r="G6" s="2111"/>
      <c r="H6" s="2111"/>
      <c r="I6" s="2111"/>
      <c r="J6" s="211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 customHeight="1">
      <c r="A7" s="148"/>
      <c r="B7" s="148"/>
      <c r="D7" s="2108"/>
      <c r="E7" s="2109"/>
      <c r="F7" s="2109"/>
      <c r="G7" s="2109"/>
      <c r="H7" s="2109"/>
      <c r="I7" s="2109"/>
      <c r="J7" s="211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5" t="s">
        <v>86</v>
      </c>
      <c r="E9" s="2037" t="s">
        <v>122</v>
      </c>
      <c r="F9" s="2036"/>
      <c r="G9" s="2055" t="s">
        <v>103</v>
      </c>
      <c r="H9" s="2055" t="s">
        <v>86</v>
      </c>
      <c r="I9" s="2055"/>
      <c r="J9" s="2055" t="s">
        <v>123</v>
      </c>
      <c r="K9" s="2112" t="s">
        <v>124</v>
      </c>
      <c r="L9" s="2112"/>
      <c r="M9" s="2112"/>
      <c r="N9" s="2112"/>
      <c r="O9" s="2112" t="s">
        <v>125</v>
      </c>
      <c r="P9" s="2112"/>
      <c r="Q9" s="2112"/>
      <c r="R9" s="2112"/>
      <c r="S9" s="2112" t="s">
        <v>126</v>
      </c>
      <c r="T9" s="2112"/>
      <c r="U9" s="2112"/>
      <c r="V9" s="2112"/>
      <c r="W9" s="2055" t="s">
        <v>127</v>
      </c>
      <c r="AR9" s="43">
        <v>27</v>
      </c>
    </row>
    <row r="10" spans="1:44" ht="31.5" customHeight="1">
      <c r="D10" s="2055"/>
      <c r="E10" s="1211" t="s">
        <v>87</v>
      </c>
      <c r="F10" s="1211" t="s">
        <v>128</v>
      </c>
      <c r="G10" s="2055"/>
      <c r="H10" s="2055"/>
      <c r="I10" s="2055"/>
      <c r="J10" s="2055"/>
      <c r="K10" s="49" t="s">
        <v>106</v>
      </c>
      <c r="L10" s="2055" t="s">
        <v>86</v>
      </c>
      <c r="M10" s="2055"/>
      <c r="N10" s="49" t="s">
        <v>129</v>
      </c>
      <c r="O10" s="49" t="s">
        <v>106</v>
      </c>
      <c r="P10" s="2055" t="s">
        <v>86</v>
      </c>
      <c r="Q10" s="2055"/>
      <c r="R10" s="49" t="s">
        <v>129</v>
      </c>
      <c r="S10" s="220" t="s">
        <v>106</v>
      </c>
      <c r="T10" s="2055" t="s">
        <v>86</v>
      </c>
      <c r="U10" s="2055"/>
      <c r="V10" s="220" t="s">
        <v>87</v>
      </c>
      <c r="W10" s="2055"/>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107</v>
      </c>
      <c r="E11" s="1176" t="s">
        <v>108</v>
      </c>
      <c r="F11" s="1176"/>
      <c r="G11" s="1176" t="s">
        <v>88</v>
      </c>
      <c r="H11" s="2104" t="s">
        <v>109</v>
      </c>
      <c r="I11" s="2104"/>
      <c r="J11" s="1176" t="s">
        <v>90</v>
      </c>
      <c r="K11" s="1176" t="s">
        <v>91</v>
      </c>
      <c r="L11" s="2104" t="s">
        <v>110</v>
      </c>
      <c r="M11" s="2104"/>
      <c r="N11" s="1176" t="s">
        <v>148</v>
      </c>
      <c r="O11" s="1176" t="s">
        <v>149</v>
      </c>
      <c r="P11" s="2104" t="s">
        <v>150</v>
      </c>
      <c r="Q11" s="2104"/>
      <c r="R11" s="1176" t="s">
        <v>151</v>
      </c>
      <c r="S11" s="1176" t="s">
        <v>150</v>
      </c>
      <c r="T11" s="2104" t="s">
        <v>151</v>
      </c>
      <c r="U11" s="2104"/>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8">
        <v>1</v>
      </c>
      <c r="E13" s="2077" t="s">
        <v>154</v>
      </c>
      <c r="F13" s="2090" t="s">
        <v>19</v>
      </c>
      <c r="G13" s="2077"/>
      <c r="H13" s="2079"/>
      <c r="I13" s="2081"/>
      <c r="J13" s="2083"/>
      <c r="K13" s="2075"/>
      <c r="L13" s="2075"/>
      <c r="M13" s="2075"/>
      <c r="N13" s="2086"/>
      <c r="O13" s="2075"/>
      <c r="P13" s="2075"/>
      <c r="Q13" s="2075"/>
      <c r="R13" s="2073"/>
      <c r="S13" s="2075"/>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8"/>
      <c r="E15" s="2077"/>
      <c r="F15" s="2091"/>
      <c r="G15" s="2077"/>
      <c r="H15" s="2080"/>
      <c r="I15" s="2082"/>
      <c r="J15" s="2085"/>
      <c r="K15" s="2076"/>
      <c r="L15" s="2076"/>
      <c r="M15" s="2076"/>
      <c r="N15" s="2074"/>
      <c r="O15" s="207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8"/>
      <c r="E16" s="2077"/>
      <c r="F16" s="2091"/>
      <c r="G16" s="2077"/>
      <c r="H16" s="2080"/>
      <c r="I16" s="2082"/>
      <c r="J16" s="2085"/>
      <c r="K16" s="207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9"/>
      <c r="E17" s="2078"/>
      <c r="F17" s="2092"/>
      <c r="G17" s="207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9"/>
      <c r="E20" s="2103"/>
      <c r="F20" s="2091"/>
      <c r="G20" s="2078"/>
      <c r="H20" s="2080"/>
      <c r="I20" s="2082"/>
      <c r="J20" s="2085"/>
      <c r="K20" s="2076"/>
      <c r="L20" s="2076"/>
      <c r="M20" s="2076"/>
      <c r="N20" s="2074"/>
      <c r="O20" s="207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9"/>
      <c r="E21" s="2103"/>
      <c r="F21" s="2091"/>
      <c r="G21" s="2078"/>
      <c r="H21" s="2080"/>
      <c r="I21" s="2082"/>
      <c r="J21" s="2085"/>
      <c r="K21" s="207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9"/>
      <c r="E22" s="2103"/>
      <c r="F22" s="2092"/>
      <c r="G22" s="207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8">
        <v>2</v>
      </c>
      <c r="E23" s="2077" t="s">
        <v>165</v>
      </c>
      <c r="F23" s="2090" t="s">
        <v>19</v>
      </c>
      <c r="G23" s="2077"/>
      <c r="H23" s="2079"/>
      <c r="I23" s="2081"/>
      <c r="J23" s="2083"/>
      <c r="K23" s="2075"/>
      <c r="L23" s="2075"/>
      <c r="M23" s="2075"/>
      <c r="N23" s="2086"/>
      <c r="O23" s="2075"/>
      <c r="P23" s="2075"/>
      <c r="Q23" s="2075"/>
      <c r="R23" s="2073"/>
      <c r="S23" s="2075"/>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9"/>
      <c r="E25" s="2078"/>
      <c r="F25" s="2091"/>
      <c r="G25" s="2078"/>
      <c r="H25" s="2080"/>
      <c r="I25" s="2082"/>
      <c r="J25" s="2085"/>
      <c r="K25" s="2076"/>
      <c r="L25" s="2076"/>
      <c r="M25" s="2076"/>
      <c r="N25" s="2074"/>
      <c r="O25" s="2076"/>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9"/>
      <c r="E26" s="2078"/>
      <c r="F26" s="2091"/>
      <c r="G26" s="2078"/>
      <c r="H26" s="2080"/>
      <c r="I26" s="2082"/>
      <c r="J26" s="2085"/>
      <c r="K26" s="2076"/>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9"/>
      <c r="E27" s="2078"/>
      <c r="F27" s="2092"/>
      <c r="G27" s="2078"/>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8">
        <v>3</v>
      </c>
      <c r="E28" s="2077" t="s">
        <v>166</v>
      </c>
      <c r="F28" s="2090" t="s">
        <v>19</v>
      </c>
      <c r="G28" s="2077"/>
      <c r="H28" s="2079"/>
      <c r="I28" s="2081"/>
      <c r="J28" s="2083"/>
      <c r="K28" s="2075"/>
      <c r="L28" s="2075"/>
      <c r="M28" s="2075"/>
      <c r="N28" s="2086"/>
      <c r="O28" s="2075"/>
      <c r="P28" s="2075"/>
      <c r="Q28" s="2075"/>
      <c r="R28" s="2073"/>
      <c r="S28" s="2075"/>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9"/>
      <c r="E30" s="2078"/>
      <c r="F30" s="2091"/>
      <c r="G30" s="2078"/>
      <c r="H30" s="2080"/>
      <c r="I30" s="2082"/>
      <c r="J30" s="2085"/>
      <c r="K30" s="2076"/>
      <c r="L30" s="2076"/>
      <c r="M30" s="2076"/>
      <c r="N30" s="2074"/>
      <c r="O30" s="207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9"/>
      <c r="E31" s="2078"/>
      <c r="F31" s="2091"/>
      <c r="G31" s="2078"/>
      <c r="H31" s="2080"/>
      <c r="I31" s="2082"/>
      <c r="J31" s="2085"/>
      <c r="K31" s="207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9"/>
      <c r="E32" s="2078"/>
      <c r="F32" s="2092"/>
      <c r="G32" s="207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8">
        <v>4</v>
      </c>
      <c r="E33" s="2077" t="s">
        <v>172</v>
      </c>
      <c r="F33" s="2090" t="s">
        <v>19</v>
      </c>
      <c r="G33" s="2077"/>
      <c r="H33" s="2079"/>
      <c r="I33" s="2081"/>
      <c r="J33" s="2083"/>
      <c r="K33" s="2075"/>
      <c r="L33" s="2075"/>
      <c r="M33" s="2075"/>
      <c r="N33" s="2086"/>
      <c r="O33" s="2075"/>
      <c r="P33" s="2075"/>
      <c r="Q33" s="2075"/>
      <c r="R33" s="2073"/>
      <c r="S33" s="2075"/>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9"/>
      <c r="E35" s="2078"/>
      <c r="F35" s="2091"/>
      <c r="G35" s="2078"/>
      <c r="H35" s="2080"/>
      <c r="I35" s="2082"/>
      <c r="J35" s="2085"/>
      <c r="K35" s="2076"/>
      <c r="L35" s="2076"/>
      <c r="M35" s="2076"/>
      <c r="N35" s="2074"/>
      <c r="O35" s="207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9"/>
      <c r="E36" s="2078"/>
      <c r="F36" s="2091"/>
      <c r="G36" s="2078"/>
      <c r="H36" s="2080"/>
      <c r="I36" s="2082"/>
      <c r="J36" s="2085"/>
      <c r="K36" s="207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9"/>
      <c r="E37" s="2078"/>
      <c r="F37" s="2092"/>
      <c r="G37" s="2078"/>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8">
        <v>5</v>
      </c>
      <c r="E38" s="2077" t="s">
        <v>178</v>
      </c>
      <c r="F38" s="2090" t="s">
        <v>19</v>
      </c>
      <c r="G38" s="2077"/>
      <c r="H38" s="2079"/>
      <c r="I38" s="2081"/>
      <c r="J38" s="2083"/>
      <c r="K38" s="2075"/>
      <c r="L38" s="2075"/>
      <c r="M38" s="2075"/>
      <c r="N38" s="2086"/>
      <c r="O38" s="2075"/>
      <c r="P38" s="2075"/>
      <c r="Q38" s="2075"/>
      <c r="R38" s="2073"/>
      <c r="S38" s="2075"/>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9"/>
      <c r="E40" s="2078"/>
      <c r="F40" s="2091"/>
      <c r="G40" s="2078"/>
      <c r="H40" s="2080"/>
      <c r="I40" s="2082"/>
      <c r="J40" s="2085"/>
      <c r="K40" s="2076"/>
      <c r="L40" s="2076"/>
      <c r="M40" s="2076"/>
      <c r="N40" s="2074"/>
      <c r="O40" s="207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9"/>
      <c r="E41" s="2078"/>
      <c r="F41" s="2091"/>
      <c r="G41" s="2078"/>
      <c r="H41" s="2080"/>
      <c r="I41" s="2082"/>
      <c r="J41" s="2085"/>
      <c r="K41" s="207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9"/>
      <c r="E42" s="2078"/>
      <c r="F42" s="2092"/>
      <c r="G42" s="2078"/>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8">
        <v>6</v>
      </c>
      <c r="E43" s="2077" t="s">
        <v>184</v>
      </c>
      <c r="F43" s="2090" t="s">
        <v>19</v>
      </c>
      <c r="G43" s="2077"/>
      <c r="H43" s="2079"/>
      <c r="I43" s="2081"/>
      <c r="J43" s="2083"/>
      <c r="K43" s="2075"/>
      <c r="L43" s="2075"/>
      <c r="M43" s="2075"/>
      <c r="N43" s="2086"/>
      <c r="O43" s="2075"/>
      <c r="P43" s="2075"/>
      <c r="Q43" s="2075"/>
      <c r="R43" s="2073"/>
      <c r="S43" s="2075"/>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9"/>
      <c r="E45" s="2078"/>
      <c r="F45" s="2091"/>
      <c r="G45" s="2078"/>
      <c r="H45" s="2080"/>
      <c r="I45" s="2082"/>
      <c r="J45" s="2085"/>
      <c r="K45" s="2076"/>
      <c r="L45" s="2076"/>
      <c r="M45" s="2076"/>
      <c r="N45" s="2074"/>
      <c r="O45" s="207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9"/>
      <c r="E46" s="2078"/>
      <c r="F46" s="2091"/>
      <c r="G46" s="2078"/>
      <c r="H46" s="2080"/>
      <c r="I46" s="2082"/>
      <c r="J46" s="2085"/>
      <c r="K46" s="207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9"/>
      <c r="E47" s="2078"/>
      <c r="F47" s="2092"/>
      <c r="G47" s="2078"/>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6">
        <v>7</v>
      </c>
      <c r="E48" s="2099" t="s">
        <v>190</v>
      </c>
      <c r="F48" s="2090" t="s">
        <v>19</v>
      </c>
      <c r="G48" s="2099"/>
      <c r="H48" s="2079"/>
      <c r="I48" s="2081"/>
      <c r="J48" s="2083"/>
      <c r="K48" s="2075"/>
      <c r="L48" s="2075"/>
      <c r="M48" s="2075"/>
      <c r="N48" s="2086"/>
      <c r="O48" s="2075"/>
      <c r="P48" s="2075"/>
      <c r="Q48" s="2075"/>
      <c r="R48" s="2073"/>
      <c r="S48" s="2075"/>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7"/>
      <c r="E50" s="2100"/>
      <c r="F50" s="2091"/>
      <c r="G50" s="2100"/>
      <c r="H50" s="2080"/>
      <c r="I50" s="2082"/>
      <c r="J50" s="2085"/>
      <c r="K50" s="2076"/>
      <c r="L50" s="2076"/>
      <c r="M50" s="2076"/>
      <c r="N50" s="2074"/>
      <c r="O50" s="207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7"/>
      <c r="E51" s="2100"/>
      <c r="F51" s="2091"/>
      <c r="G51" s="2100"/>
      <c r="H51" s="2080"/>
      <c r="I51" s="2082"/>
      <c r="J51" s="2085"/>
      <c r="K51" s="207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8"/>
      <c r="E52" s="2101"/>
      <c r="F52" s="2092"/>
      <c r="G52" s="2101"/>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8">
        <v>8</v>
      </c>
      <c r="E53" s="2077" t="s">
        <v>196</v>
      </c>
      <c r="F53" s="2090" t="s">
        <v>19</v>
      </c>
      <c r="G53" s="2077"/>
      <c r="H53" s="2079"/>
      <c r="I53" s="2081"/>
      <c r="J53" s="2083"/>
      <c r="K53" s="2075"/>
      <c r="L53" s="2075"/>
      <c r="M53" s="2075"/>
      <c r="N53" s="2086"/>
      <c r="O53" s="2075"/>
      <c r="P53" s="2075"/>
      <c r="Q53" s="2075"/>
      <c r="R53" s="2073"/>
      <c r="S53" s="2075"/>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9"/>
      <c r="E55" s="2078"/>
      <c r="F55" s="2091"/>
      <c r="G55" s="2078"/>
      <c r="H55" s="2080"/>
      <c r="I55" s="2082"/>
      <c r="J55" s="2085"/>
      <c r="K55" s="2076"/>
      <c r="L55" s="2076"/>
      <c r="M55" s="2076"/>
      <c r="N55" s="2074"/>
      <c r="O55" s="207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9"/>
      <c r="E56" s="2078"/>
      <c r="F56" s="2091"/>
      <c r="G56" s="2078"/>
      <c r="H56" s="2080"/>
      <c r="I56" s="2082"/>
      <c r="J56" s="2085"/>
      <c r="K56" s="207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9"/>
      <c r="E57" s="2078"/>
      <c r="F57" s="2092"/>
      <c r="G57" s="2078"/>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8">
        <v>9</v>
      </c>
      <c r="E58" s="2077" t="s">
        <v>202</v>
      </c>
      <c r="F58" s="2090" t="s">
        <v>19</v>
      </c>
      <c r="G58" s="2077"/>
      <c r="H58" s="2079"/>
      <c r="I58" s="2081"/>
      <c r="J58" s="2083"/>
      <c r="K58" s="2075"/>
      <c r="L58" s="2075"/>
      <c r="M58" s="2075"/>
      <c r="N58" s="2086"/>
      <c r="O58" s="2075"/>
      <c r="P58" s="2075"/>
      <c r="Q58" s="2075"/>
      <c r="R58" s="2073"/>
      <c r="S58" s="2075"/>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9"/>
      <c r="E60" s="2078"/>
      <c r="F60" s="2091"/>
      <c r="G60" s="2078"/>
      <c r="H60" s="2080"/>
      <c r="I60" s="2082"/>
      <c r="J60" s="2085"/>
      <c r="K60" s="2076"/>
      <c r="L60" s="2076"/>
      <c r="M60" s="2076"/>
      <c r="N60" s="2074"/>
      <c r="O60" s="2076"/>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9"/>
      <c r="E61" s="2078"/>
      <c r="F61" s="2091"/>
      <c r="G61" s="2078"/>
      <c r="H61" s="2080"/>
      <c r="I61" s="2082"/>
      <c r="J61" s="2085"/>
      <c r="K61" s="2076"/>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9"/>
      <c r="E62" s="2078"/>
      <c r="F62" s="2092"/>
      <c r="G62" s="2078"/>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8">
        <v>10</v>
      </c>
      <c r="E63" s="2077" t="s">
        <v>208</v>
      </c>
      <c r="F63" s="2090" t="s">
        <v>19</v>
      </c>
      <c r="G63" s="2077"/>
      <c r="H63" s="2079"/>
      <c r="I63" s="2081"/>
      <c r="J63" s="2083"/>
      <c r="K63" s="2075"/>
      <c r="L63" s="2075"/>
      <c r="M63" s="2075"/>
      <c r="N63" s="2086"/>
      <c r="O63" s="2075"/>
      <c r="P63" s="2075"/>
      <c r="Q63" s="2075"/>
      <c r="R63" s="2073"/>
      <c r="S63" s="2075"/>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9"/>
      <c r="E65" s="2078"/>
      <c r="F65" s="2091"/>
      <c r="G65" s="2078"/>
      <c r="H65" s="2080"/>
      <c r="I65" s="2082"/>
      <c r="J65" s="2085"/>
      <c r="K65" s="2076"/>
      <c r="L65" s="2076"/>
      <c r="M65" s="2076"/>
      <c r="N65" s="2074"/>
      <c r="O65" s="2076"/>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9"/>
      <c r="E66" s="2078"/>
      <c r="F66" s="2091"/>
      <c r="G66" s="2078"/>
      <c r="H66" s="2080"/>
      <c r="I66" s="2082"/>
      <c r="J66" s="2085"/>
      <c r="K66" s="2076"/>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9"/>
      <c r="E67" s="2078"/>
      <c r="F67" s="2092"/>
      <c r="G67" s="2078"/>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5" t="s">
        <v>214</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215</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216</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217</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218</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5" t="s">
        <v>219</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220</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221</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8">
        <v>1</v>
      </c>
      <c r="E79" s="2077" t="s">
        <v>222</v>
      </c>
      <c r="F79" s="2090" t="s">
        <v>19</v>
      </c>
      <c r="G79" s="2077"/>
      <c r="H79" s="2079"/>
      <c r="I79" s="2081"/>
      <c r="J79" s="2083"/>
      <c r="K79" s="2075"/>
      <c r="L79" s="2075"/>
      <c r="M79" s="2075"/>
      <c r="N79" s="2086"/>
      <c r="O79" s="2075"/>
      <c r="P79" s="2075"/>
      <c r="Q79" s="2075"/>
      <c r="R79" s="2073"/>
      <c r="S79" s="2075"/>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8"/>
      <c r="E81" s="2077"/>
      <c r="F81" s="2091"/>
      <c r="G81" s="2077"/>
      <c r="H81" s="2080"/>
      <c r="I81" s="2082"/>
      <c r="J81" s="2085"/>
      <c r="K81" s="2076"/>
      <c r="L81" s="2076"/>
      <c r="M81" s="2076"/>
      <c r="N81" s="2074"/>
      <c r="O81" s="207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8"/>
      <c r="E82" s="2077"/>
      <c r="F82" s="2091"/>
      <c r="G82" s="2077"/>
      <c r="H82" s="2080"/>
      <c r="I82" s="2082"/>
      <c r="J82" s="2085"/>
      <c r="K82" s="207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9"/>
      <c r="E83" s="2078"/>
      <c r="F83" s="2092"/>
      <c r="G83" s="2078"/>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8">
        <v>2</v>
      </c>
      <c r="E84" s="2077" t="s">
        <v>227</v>
      </c>
      <c r="F84" s="2090" t="s">
        <v>19</v>
      </c>
      <c r="G84" s="2077"/>
      <c r="H84" s="2079"/>
      <c r="I84" s="2081"/>
      <c r="J84" s="2083"/>
      <c r="K84" s="2075"/>
      <c r="L84" s="2075"/>
      <c r="M84" s="2075"/>
      <c r="N84" s="2086"/>
      <c r="O84" s="2075"/>
      <c r="P84" s="2075"/>
      <c r="Q84" s="2075"/>
      <c r="R84" s="2073"/>
      <c r="S84" s="2075"/>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9"/>
      <c r="E86" s="2078"/>
      <c r="F86" s="2091"/>
      <c r="G86" s="2078"/>
      <c r="H86" s="2080"/>
      <c r="I86" s="2082"/>
      <c r="J86" s="2085"/>
      <c r="K86" s="2076"/>
      <c r="L86" s="2076"/>
      <c r="M86" s="2076"/>
      <c r="N86" s="2074"/>
      <c r="O86" s="207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9"/>
      <c r="E87" s="2078"/>
      <c r="F87" s="2091"/>
      <c r="G87" s="2078"/>
      <c r="H87" s="2080"/>
      <c r="I87" s="2082"/>
      <c r="J87" s="2085"/>
      <c r="K87" s="207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9"/>
      <c r="E88" s="2078"/>
      <c r="F88" s="2092"/>
      <c r="G88" s="2078"/>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8">
        <v>3</v>
      </c>
      <c r="E89" s="2077" t="s">
        <v>232</v>
      </c>
      <c r="F89" s="2090" t="s">
        <v>19</v>
      </c>
      <c r="G89" s="2077"/>
      <c r="H89" s="2079"/>
      <c r="I89" s="2081"/>
      <c r="J89" s="2083"/>
      <c r="K89" s="2075"/>
      <c r="L89" s="2075"/>
      <c r="M89" s="2075"/>
      <c r="N89" s="2086"/>
      <c r="O89" s="2075"/>
      <c r="P89" s="2075"/>
      <c r="Q89" s="2075"/>
      <c r="R89" s="2073"/>
      <c r="S89" s="2075"/>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9"/>
      <c r="E91" s="2078"/>
      <c r="F91" s="2091"/>
      <c r="G91" s="2078"/>
      <c r="H91" s="2080"/>
      <c r="I91" s="2082"/>
      <c r="J91" s="2085"/>
      <c r="K91" s="2076"/>
      <c r="L91" s="2076"/>
      <c r="M91" s="2076"/>
      <c r="N91" s="2074"/>
      <c r="O91" s="207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9"/>
      <c r="E92" s="2078"/>
      <c r="F92" s="2091"/>
      <c r="G92" s="2078"/>
      <c r="H92" s="2080"/>
      <c r="I92" s="2082"/>
      <c r="J92" s="2085"/>
      <c r="K92" s="207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9"/>
      <c r="E93" s="2078"/>
      <c r="F93" s="2092"/>
      <c r="G93" s="2078"/>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8">
        <v>4</v>
      </c>
      <c r="E94" s="2077" t="s">
        <v>237</v>
      </c>
      <c r="F94" s="2090" t="s">
        <v>19</v>
      </c>
      <c r="G94" s="2077"/>
      <c r="H94" s="2079"/>
      <c r="I94" s="2081"/>
      <c r="J94" s="2083"/>
      <c r="K94" s="2075"/>
      <c r="L94" s="2075"/>
      <c r="M94" s="2075"/>
      <c r="N94" s="2086"/>
      <c r="O94" s="2075"/>
      <c r="P94" s="2075"/>
      <c r="Q94" s="2075"/>
      <c r="R94" s="2073"/>
      <c r="S94" s="2075"/>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9"/>
      <c r="E96" s="2078"/>
      <c r="F96" s="2091"/>
      <c r="G96" s="2078"/>
      <c r="H96" s="2080"/>
      <c r="I96" s="2082"/>
      <c r="J96" s="2085"/>
      <c r="K96" s="2076"/>
      <c r="L96" s="2076"/>
      <c r="M96" s="2076"/>
      <c r="N96" s="2074"/>
      <c r="O96" s="207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9"/>
      <c r="E97" s="2078"/>
      <c r="F97" s="2091"/>
      <c r="G97" s="2078"/>
      <c r="H97" s="2080"/>
      <c r="I97" s="2082"/>
      <c r="J97" s="2085"/>
      <c r="K97" s="207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9"/>
      <c r="E98" s="2078"/>
      <c r="F98" s="2092"/>
      <c r="G98" s="2078"/>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8">
        <v>5</v>
      </c>
      <c r="E99" s="2077" t="s">
        <v>242</v>
      </c>
      <c r="F99" s="2090" t="s">
        <v>19</v>
      </c>
      <c r="G99" s="2077"/>
      <c r="H99" s="2079"/>
      <c r="I99" s="2081"/>
      <c r="J99" s="2083"/>
      <c r="K99" s="2075"/>
      <c r="L99" s="2075"/>
      <c r="M99" s="2075"/>
      <c r="N99" s="2086"/>
      <c r="O99" s="2075"/>
      <c r="P99" s="2075"/>
      <c r="Q99" s="2075"/>
      <c r="R99" s="2073"/>
      <c r="S99" s="2075"/>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9"/>
      <c r="E101" s="2078"/>
      <c r="F101" s="2091"/>
      <c r="G101" s="2078"/>
      <c r="H101" s="2080"/>
      <c r="I101" s="2082"/>
      <c r="J101" s="2085"/>
      <c r="K101" s="2076"/>
      <c r="L101" s="2076"/>
      <c r="M101" s="2076"/>
      <c r="N101" s="2074"/>
      <c r="O101" s="2076"/>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9"/>
      <c r="E102" s="2078"/>
      <c r="F102" s="2091"/>
      <c r="G102" s="2078"/>
      <c r="H102" s="2080"/>
      <c r="I102" s="2082"/>
      <c r="J102" s="2085"/>
      <c r="K102" s="2076"/>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9"/>
      <c r="E103" s="2078"/>
      <c r="F103" s="2092"/>
      <c r="G103" s="2078"/>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8">
        <v>1</v>
      </c>
      <c r="E105" s="2077" t="s">
        <v>247</v>
      </c>
      <c r="F105" s="2090" t="s">
        <v>19</v>
      </c>
      <c r="G105" s="2077"/>
      <c r="H105" s="2079"/>
      <c r="I105" s="2081"/>
      <c r="J105" s="2083"/>
      <c r="K105" s="2075"/>
      <c r="L105" s="2075"/>
      <c r="M105" s="2075"/>
      <c r="N105" s="2086"/>
      <c r="O105" s="2075"/>
      <c r="P105" s="2075"/>
      <c r="Q105" s="2075"/>
      <c r="R105" s="2073"/>
      <c r="S105" s="2075"/>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8"/>
      <c r="E107" s="2077"/>
      <c r="F107" s="2091"/>
      <c r="G107" s="2077"/>
      <c r="H107" s="2080"/>
      <c r="I107" s="2082"/>
      <c r="J107" s="2085"/>
      <c r="K107" s="2076"/>
      <c r="L107" s="2076"/>
      <c r="M107" s="2076"/>
      <c r="N107" s="2074"/>
      <c r="O107" s="207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8"/>
      <c r="E108" s="2077"/>
      <c r="F108" s="2091"/>
      <c r="G108" s="2077"/>
      <c r="H108" s="2080"/>
      <c r="I108" s="2082"/>
      <c r="J108" s="2085"/>
      <c r="K108" s="207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9"/>
      <c r="E109" s="2078"/>
      <c r="F109" s="2092"/>
      <c r="G109" s="2078"/>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8">
        <v>2</v>
      </c>
      <c r="E110" s="2077" t="s">
        <v>252</v>
      </c>
      <c r="F110" s="2090" t="s">
        <v>19</v>
      </c>
      <c r="G110" s="2077"/>
      <c r="H110" s="2079"/>
      <c r="I110" s="2081"/>
      <c r="J110" s="2083"/>
      <c r="K110" s="2075"/>
      <c r="L110" s="2075"/>
      <c r="M110" s="2075"/>
      <c r="N110" s="2086"/>
      <c r="O110" s="2075"/>
      <c r="P110" s="2075"/>
      <c r="Q110" s="2075"/>
      <c r="R110" s="2073"/>
      <c r="S110" s="2075"/>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9"/>
      <c r="E112" s="2078"/>
      <c r="F112" s="2091"/>
      <c r="G112" s="2078"/>
      <c r="H112" s="2080"/>
      <c r="I112" s="2082"/>
      <c r="J112" s="2085"/>
      <c r="K112" s="2076"/>
      <c r="L112" s="2076"/>
      <c r="M112" s="2076"/>
      <c r="N112" s="2074"/>
      <c r="O112" s="207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9"/>
      <c r="E113" s="2078"/>
      <c r="F113" s="2091"/>
      <c r="G113" s="2078"/>
      <c r="H113" s="2080"/>
      <c r="I113" s="2082"/>
      <c r="J113" s="2085"/>
      <c r="K113" s="207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9"/>
      <c r="E114" s="2078"/>
      <c r="F114" s="2092"/>
      <c r="G114" s="2078"/>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8">
        <v>3</v>
      </c>
      <c r="E115" s="2077" t="s">
        <v>257</v>
      </c>
      <c r="F115" s="2090" t="s">
        <v>19</v>
      </c>
      <c r="G115" s="2077"/>
      <c r="H115" s="2079"/>
      <c r="I115" s="2081"/>
      <c r="J115" s="2083"/>
      <c r="K115" s="2075"/>
      <c r="L115" s="2075"/>
      <c r="M115" s="2075"/>
      <c r="N115" s="2086"/>
      <c r="O115" s="2075"/>
      <c r="P115" s="2075"/>
      <c r="Q115" s="2075"/>
      <c r="R115" s="2073"/>
      <c r="S115" s="2075"/>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9"/>
      <c r="E117" s="2078"/>
      <c r="F117" s="2091"/>
      <c r="G117" s="2078"/>
      <c r="H117" s="2080"/>
      <c r="I117" s="2082"/>
      <c r="J117" s="2085"/>
      <c r="K117" s="2076"/>
      <c r="L117" s="2076"/>
      <c r="M117" s="2076"/>
      <c r="N117" s="2074"/>
      <c r="O117" s="2076"/>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9"/>
      <c r="E118" s="2078"/>
      <c r="F118" s="2091"/>
      <c r="G118" s="2078"/>
      <c r="H118" s="2080"/>
      <c r="I118" s="2082"/>
      <c r="J118" s="2085"/>
      <c r="K118" s="2076"/>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9"/>
      <c r="E119" s="2078"/>
      <c r="F119" s="2092"/>
      <c r="G119" s="2078"/>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8">
        <v>1</v>
      </c>
      <c r="E121" s="2077" t="s">
        <v>262</v>
      </c>
      <c r="F121" s="2090" t="s">
        <v>19</v>
      </c>
      <c r="G121" s="2077"/>
      <c r="H121" s="2079"/>
      <c r="I121" s="2081"/>
      <c r="J121" s="2083"/>
      <c r="K121" s="2075"/>
      <c r="L121" s="2075"/>
      <c r="M121" s="2075"/>
      <c r="N121" s="2086"/>
      <c r="O121" s="2075"/>
      <c r="P121" s="2075"/>
      <c r="Q121" s="2075"/>
      <c r="R121" s="2073"/>
      <c r="S121" s="2075"/>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8"/>
      <c r="E123" s="2077"/>
      <c r="F123" s="2091"/>
      <c r="G123" s="2077"/>
      <c r="H123" s="2080"/>
      <c r="I123" s="2082"/>
      <c r="J123" s="2085"/>
      <c r="K123" s="2076"/>
      <c r="L123" s="2076"/>
      <c r="M123" s="2076"/>
      <c r="N123" s="2074"/>
      <c r="O123" s="207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8"/>
      <c r="E124" s="2077"/>
      <c r="F124" s="2091"/>
      <c r="G124" s="2077"/>
      <c r="H124" s="2080"/>
      <c r="I124" s="2082"/>
      <c r="J124" s="2085"/>
      <c r="K124" s="207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9"/>
      <c r="E125" s="2078"/>
      <c r="F125" s="2092"/>
      <c r="G125" s="2078"/>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8">
        <v>2</v>
      </c>
      <c r="E126" s="2077" t="s">
        <v>267</v>
      </c>
      <c r="F126" s="2090" t="s">
        <v>19</v>
      </c>
      <c r="G126" s="2077"/>
      <c r="H126" s="2079"/>
      <c r="I126" s="2081"/>
      <c r="J126" s="2083"/>
      <c r="K126" s="2075"/>
      <c r="L126" s="2075"/>
      <c r="M126" s="2075"/>
      <c r="N126" s="2086"/>
      <c r="O126" s="2075"/>
      <c r="P126" s="2075"/>
      <c r="Q126" s="2075"/>
      <c r="R126" s="2073"/>
      <c r="S126" s="2075"/>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9"/>
      <c r="E128" s="2078"/>
      <c r="F128" s="2091"/>
      <c r="G128" s="2078"/>
      <c r="H128" s="2080"/>
      <c r="I128" s="2082"/>
      <c r="J128" s="2085"/>
      <c r="K128" s="2076"/>
      <c r="L128" s="2076"/>
      <c r="M128" s="2076"/>
      <c r="N128" s="2074"/>
      <c r="O128" s="207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9"/>
      <c r="E129" s="2078"/>
      <c r="F129" s="2091"/>
      <c r="G129" s="2078"/>
      <c r="H129" s="2080"/>
      <c r="I129" s="2082"/>
      <c r="J129" s="2085"/>
      <c r="K129" s="207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9"/>
      <c r="E130" s="2078"/>
      <c r="F130" s="2092"/>
      <c r="G130" s="2078"/>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8">
        <v>3</v>
      </c>
      <c r="E131" s="2077" t="s">
        <v>272</v>
      </c>
      <c r="F131" s="2090" t="s">
        <v>19</v>
      </c>
      <c r="G131" s="2077"/>
      <c r="H131" s="2079"/>
      <c r="I131" s="2081"/>
      <c r="J131" s="2083"/>
      <c r="K131" s="2075"/>
      <c r="L131" s="2075"/>
      <c r="M131" s="2075"/>
      <c r="N131" s="2086"/>
      <c r="O131" s="2075"/>
      <c r="P131" s="2075"/>
      <c r="Q131" s="2075"/>
      <c r="R131" s="2073"/>
      <c r="S131" s="2075"/>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9"/>
      <c r="E133" s="2078"/>
      <c r="F133" s="2091"/>
      <c r="G133" s="2078"/>
      <c r="H133" s="2080"/>
      <c r="I133" s="2082"/>
      <c r="J133" s="2085"/>
      <c r="K133" s="2076"/>
      <c r="L133" s="2076"/>
      <c r="M133" s="2076"/>
      <c r="N133" s="2074"/>
      <c r="O133" s="2076"/>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9"/>
      <c r="E134" s="2078"/>
      <c r="F134" s="2091"/>
      <c r="G134" s="2078"/>
      <c r="H134" s="2080"/>
      <c r="I134" s="2082"/>
      <c r="J134" s="2085"/>
      <c r="K134" s="2076"/>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9"/>
      <c r="E135" s="2078"/>
      <c r="F135" s="2092"/>
      <c r="G135" s="2078"/>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 customHeight="1">
      <c r="AR136" s="43">
        <v>11</v>
      </c>
    </row>
    <row r="137" spans="1:44" ht="11.5" customHeight="1">
      <c r="AR137" s="43">
        <v>11</v>
      </c>
    </row>
    <row r="138" spans="1:44" ht="11.5" customHeight="1">
      <c r="AR138" s="43">
        <v>11</v>
      </c>
    </row>
    <row r="139" spans="1:44" ht="11.5" customHeight="1">
      <c r="E139" s="1277"/>
      <c r="AR139" s="43">
        <v>11</v>
      </c>
    </row>
    <row r="140" spans="1:44" ht="11.5" customHeight="1">
      <c r="E140" s="1277"/>
      <c r="AR140" s="43">
        <v>11</v>
      </c>
    </row>
    <row r="141" spans="1:44" ht="11.5" customHeight="1">
      <c r="E141" s="1277"/>
      <c r="AR141" s="43">
        <v>11</v>
      </c>
    </row>
    <row r="142" spans="1:44" ht="11.5" customHeight="1">
      <c r="E142" s="1277"/>
      <c r="AR142" s="43">
        <v>11</v>
      </c>
    </row>
    <row r="143" spans="1:44" ht="11.5" customHeight="1">
      <c r="E143" s="1277"/>
      <c r="AR143" s="43">
        <v>11</v>
      </c>
    </row>
    <row r="144" spans="1:44" ht="11.5" customHeight="1">
      <c r="E144" s="1277"/>
      <c r="AR144" s="43">
        <v>11</v>
      </c>
    </row>
    <row r="145" spans="1:44" ht="11.5" customHeight="1">
      <c r="E145" s="1277"/>
      <c r="AR145" s="43">
        <v>11</v>
      </c>
    </row>
    <row r="146" spans="1:44" ht="11.25" hidden="1" customHeight="1">
      <c r="A146" s="90" t="s">
        <v>80</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47" style="1562" customWidth="1"/>
    <col min="6" max="6" width="9" style="1562" customWidth="1"/>
    <col min="7" max="7" width="25.69921875" style="1562" hidden="1" customWidth="1"/>
    <col min="8" max="8" width="34" style="1562" hidden="1" customWidth="1"/>
    <col min="9" max="9" width="25.69921875" style="1562" customWidth="1"/>
    <col min="10" max="10" width="33" style="1562" customWidth="1"/>
    <col min="11" max="11" width="50"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4" t="s">
        <v>1155</v>
      </c>
      <c r="E5" s="2164"/>
      <c r="F5" s="2164"/>
      <c r="G5" s="2164"/>
      <c r="H5" s="2164"/>
      <c r="I5" s="2164"/>
      <c r="J5" s="2164"/>
      <c r="V5" s="442">
        <v>63</v>
      </c>
    </row>
    <row r="6" spans="1:22" ht="15.75" customHeight="1">
      <c r="C6" s="113"/>
      <c r="D6" s="2136" t="str">
        <f>IF(org=0,"Не определено",org)</f>
        <v>НАО "СВЕЗА Мантурово"</v>
      </c>
      <c r="E6" s="2136"/>
      <c r="F6" s="2136"/>
      <c r="G6" s="2136"/>
      <c r="H6" s="2136"/>
      <c r="I6" s="2136"/>
      <c r="J6" s="2136"/>
      <c r="K6" s="474"/>
      <c r="V6" s="442">
        <v>15</v>
      </c>
    </row>
    <row r="7" spans="1:22" ht="15.75" customHeight="1">
      <c r="C7" s="113"/>
      <c r="D7" s="689"/>
      <c r="E7" s="446"/>
      <c r="F7" s="446"/>
      <c r="G7" s="474">
        <v>22</v>
      </c>
      <c r="I7" s="474">
        <v>1</v>
      </c>
      <c r="J7" s="689"/>
      <c r="V7" s="442">
        <v>15</v>
      </c>
    </row>
    <row r="8" spans="1:22" s="1562" customFormat="1" ht="1" customHeight="1">
      <c r="A8" s="694"/>
      <c r="C8" s="113"/>
      <c r="D8" s="446"/>
      <c r="E8" s="446"/>
      <c r="F8" s="446"/>
      <c r="G8" s="474"/>
      <c r="H8" s="689"/>
      <c r="I8" s="474" t="s">
        <v>116</v>
      </c>
      <c r="J8" s="689"/>
      <c r="K8" s="354"/>
      <c r="U8" s="612"/>
      <c r="V8" s="693">
        <v>1</v>
      </c>
    </row>
    <row r="9" spans="1:22" ht="15.75" customHeight="1">
      <c r="C9" s="113"/>
      <c r="D9" s="648"/>
      <c r="E9" s="2270" t="s">
        <v>103</v>
      </c>
      <c r="F9" s="2271"/>
      <c r="G9" s="2295" t="str">
        <f>IF(G8="","",INDEX(DIFFERENTIATION_UNMERGE_VD,MATCH(G8,DIFFERENTIATION_ID_DIFF,0)))</f>
        <v/>
      </c>
      <c r="H9" s="2296"/>
      <c r="I9" s="2295" t="str">
        <f>IF(I8="","",INDEX(DIFFERENTIATION_UNMERGE_VD,MATCH(I8,DIFFERENTIATION_ID_DIFF,0)))</f>
        <v>Холодное водоснабжение. Техническая вода</v>
      </c>
      <c r="J9" s="2296"/>
      <c r="K9" s="2114" t="s">
        <v>299</v>
      </c>
      <c r="V9" s="442">
        <v>15</v>
      </c>
    </row>
    <row r="10" spans="1:22" s="1562" customFormat="1" ht="15.75" customHeight="1">
      <c r="A10" s="694"/>
      <c r="C10" s="113"/>
      <c r="D10" s="648"/>
      <c r="E10" s="2270" t="s">
        <v>562</v>
      </c>
      <c r="F10" s="2271"/>
      <c r="G10" s="2295" t="str">
        <f>IF(G8="","",INDEX(DIFFERENTIATION_UNMERGE_AREA,MATCH(G8,DIFFERENTIATION_ID_DIFF,0)))</f>
        <v/>
      </c>
      <c r="H10" s="2296"/>
      <c r="I10" s="2295" t="str">
        <f>IF(I8="","",INDEX(DIFFERENTIATION_UNMERGE_AREA,MATCH(I8,DIFFERENTIATION_ID_DIFF,0)))</f>
        <v>Мантуровский муниципальный округ</v>
      </c>
      <c r="J10" s="2296"/>
      <c r="K10" s="2119"/>
      <c r="U10" s="612"/>
      <c r="V10" s="693">
        <v>15</v>
      </c>
    </row>
    <row r="11" spans="1:22" s="1562" customFormat="1" ht="15.75" customHeight="1">
      <c r="A11" s="694"/>
      <c r="C11" s="113"/>
      <c r="D11" s="648"/>
      <c r="E11" s="2270" t="s">
        <v>563</v>
      </c>
      <c r="F11" s="2271"/>
      <c r="G11" s="2295" t="str">
        <f>IF(G8="","",INDEX(DIFFERENTIATION_UNMERGE_SYSTEM,MATCH(G8,DIFFERENTIATION_ID_DIFF,0)))</f>
        <v/>
      </c>
      <c r="H11" s="2296"/>
      <c r="I11" s="2295" t="str">
        <f>IF(I8="","",INDEX(DIFFERENTIATION_UNMERGE_SYSTEM,MATCH(I8,DIFFERENTIATION_ID_DIFF,0)))</f>
        <v>НАО СВЕЗА Мантурово</v>
      </c>
      <c r="J11" s="2296"/>
      <c r="K11" s="2119"/>
      <c r="U11" s="612"/>
      <c r="V11" s="693">
        <v>15</v>
      </c>
    </row>
    <row r="12" spans="1:22" s="1562" customFormat="1" ht="15.75" customHeight="1">
      <c r="A12" s="694"/>
      <c r="C12" s="113"/>
      <c r="D12" s="2272" t="s">
        <v>298</v>
      </c>
      <c r="E12" s="2273"/>
      <c r="F12" s="2273"/>
      <c r="G12" s="817"/>
      <c r="H12" s="817"/>
      <c r="I12" s="817"/>
      <c r="J12" s="817"/>
      <c r="K12" s="2119"/>
      <c r="U12" s="612"/>
      <c r="V12" s="693">
        <v>15</v>
      </c>
    </row>
    <row r="13" spans="1:22" ht="35.65" customHeight="1">
      <c r="C13" s="113"/>
      <c r="D13" s="736" t="s">
        <v>86</v>
      </c>
      <c r="E13" s="738" t="s">
        <v>300</v>
      </c>
      <c r="F13" s="738" t="s">
        <v>564</v>
      </c>
      <c r="G13" s="739" t="s">
        <v>301</v>
      </c>
      <c r="H13" s="738" t="s">
        <v>388</v>
      </c>
      <c r="I13" s="739" t="s">
        <v>301</v>
      </c>
      <c r="J13" s="738" t="s">
        <v>388</v>
      </c>
      <c r="K13" s="2169"/>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1156</v>
      </c>
      <c r="F17" s="458" t="s">
        <v>304</v>
      </c>
      <c r="G17" s="615"/>
      <c r="H17" s="615"/>
      <c r="I17" s="615"/>
      <c r="J17" s="615"/>
      <c r="K17" s="226" t="s">
        <v>1157</v>
      </c>
      <c r="V17" s="442">
        <v>0</v>
      </c>
    </row>
    <row r="18" spans="1:22" ht="48.25" customHeight="1">
      <c r="A18" s="442"/>
      <c r="C18" s="463"/>
      <c r="D18" s="458">
        <v>3</v>
      </c>
      <c r="E18" s="216" t="s">
        <v>813</v>
      </c>
      <c r="F18" s="458" t="s">
        <v>304</v>
      </c>
      <c r="G18" s="740" t="s">
        <v>304</v>
      </c>
      <c r="H18" s="741" t="s">
        <v>304</v>
      </c>
      <c r="I18" s="458" t="s">
        <v>304</v>
      </c>
      <c r="J18" s="515" t="s">
        <v>304</v>
      </c>
      <c r="K18" s="226" t="s">
        <v>1158</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6" t="s">
        <v>330</v>
      </c>
      <c r="E20" s="496" t="s">
        <v>817</v>
      </c>
      <c r="F20" s="458" t="s">
        <v>818</v>
      </c>
      <c r="G20" s="748"/>
      <c r="H20" s="45"/>
      <c r="I20" s="748"/>
      <c r="J20" s="45"/>
      <c r="K20" s="616"/>
      <c r="V20" s="442">
        <v>34</v>
      </c>
    </row>
    <row r="21" spans="1:22" ht="48.25"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1159</v>
      </c>
      <c r="F22" s="458" t="s">
        <v>556</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9" customWidth="1"/>
    <col min="2" max="2" width="11" style="1776" customWidth="1"/>
    <col min="3" max="3" width="9.09765625" style="1776"/>
    <col min="4" max="4" width="26.59765625" style="1776" customWidth="1"/>
    <col min="5" max="5" width="36.796875" style="1749" customWidth="1"/>
    <col min="6" max="6" width="23.59765625" style="1749" customWidth="1"/>
    <col min="7" max="7" width="31.3984375" style="1749" customWidth="1"/>
    <col min="8" max="8" width="40.796875" style="1749" customWidth="1"/>
    <col min="9" max="9" width="14.59765625" style="1749" customWidth="1"/>
    <col min="10" max="10" width="26.796875" style="1749" customWidth="1"/>
    <col min="11" max="11" width="50" style="1749" customWidth="1"/>
    <col min="12" max="12" width="52.3984375" style="1749" customWidth="1"/>
    <col min="13" max="13" width="10.69921875" style="1749" customWidth="1"/>
    <col min="14" max="14" width="55.09765625" style="1749" customWidth="1"/>
    <col min="15" max="15" width="31.796875" style="1749" customWidth="1"/>
    <col min="16" max="16" width="23.796875" style="1749" customWidth="1"/>
    <col min="17" max="17" width="46.59765625" style="1749" customWidth="1"/>
    <col min="18" max="18" width="24" style="1749" customWidth="1"/>
    <col min="19" max="19" width="20.59765625" style="1749" customWidth="1"/>
    <col min="20" max="20" width="22" style="1749" customWidth="1"/>
    <col min="21" max="22" width="26.3984375" style="1749" customWidth="1"/>
    <col min="23" max="23" width="8.296875" style="1749" hidden="1" customWidth="1"/>
    <col min="24" max="24" width="59.69921875" style="1749" customWidth="1"/>
    <col min="25" max="25" width="49.09765625" style="1749" customWidth="1"/>
    <col min="26" max="26" width="11.09765625" style="1749" customWidth="1"/>
    <col min="27" max="30" width="29" style="1749" customWidth="1"/>
    <col min="31" max="31" width="9.09765625" style="1749"/>
    <col min="32" max="32" width="34.69921875" style="1749" customWidth="1"/>
    <col min="33" max="33" width="9.09765625" style="1749"/>
    <col min="34" max="35" width="34.3984375" style="1749" customWidth="1"/>
    <col min="36" max="36" width="9.09765625" style="1749"/>
    <col min="37" max="37" width="24.59765625" style="1749" customWidth="1"/>
    <col min="38" max="38" width="9.09765625" style="1749"/>
    <col min="39" max="39" width="26.09765625" style="1749" customWidth="1"/>
    <col min="40" max="40" width="1.69921875" style="1749" customWidth="1"/>
    <col min="41" max="41" width="9.09765625" style="1749"/>
    <col min="42" max="43" width="47.796875" style="1749" customWidth="1"/>
    <col min="44" max="44" width="1.69921875" style="1749" customWidth="1"/>
    <col min="45" max="45" width="21.3984375" style="1749" customWidth="1"/>
    <col min="46" max="46" width="1.69921875" style="1749" customWidth="1"/>
    <col min="47" max="47" width="31.296875" style="1749" customWidth="1"/>
    <col min="48" max="48" width="1.69921875" style="1749" customWidth="1"/>
    <col min="49" max="50" width="9.09765625" style="1749"/>
    <col min="51" max="51" width="3.69921875" style="1749" customWidth="1"/>
    <col min="52" max="52" width="60.796875" style="1749" customWidth="1"/>
    <col min="53" max="53" width="49.296875" style="1749" customWidth="1"/>
    <col min="54" max="54" width="35.09765625" style="1749" customWidth="1"/>
    <col min="55" max="55" width="9.09765625" style="1749"/>
    <col min="56" max="56" width="1.69921875" style="1749" customWidth="1"/>
    <col min="57" max="57" width="12.59765625" style="996" customWidth="1"/>
    <col min="58" max="58" width="14.296875" style="996" customWidth="1"/>
    <col min="59" max="59" width="30.69921875" style="1749" customWidth="1"/>
    <col min="60" max="60" width="40.69921875" style="1766" customWidth="1"/>
    <col min="61" max="61" width="15" style="1766" customWidth="1"/>
    <col min="62" max="62" width="40.69921875" style="1766" customWidth="1"/>
    <col min="63" max="63" width="2.69921875" style="1766" customWidth="1"/>
    <col min="64" max="64" width="44.69921875" style="1766" customWidth="1"/>
    <col min="65" max="65" width="2.69921875" style="1766" customWidth="1"/>
    <col min="66" max="66" width="40.69921875" style="1766" customWidth="1"/>
    <col min="67" max="68" width="9.09765625" style="1749"/>
    <col min="69" max="69" width="18.09765625" style="1749" customWidth="1"/>
    <col min="70" max="70" width="57.796875" style="1749" customWidth="1"/>
    <col min="71" max="71" width="1.69921875" style="1749" customWidth="1"/>
    <col min="72" max="72" width="22.59765625" style="1749" customWidth="1"/>
    <col min="73" max="73" width="57.796875" style="1749" customWidth="1"/>
    <col min="74" max="74" width="1.69921875" style="1749" customWidth="1"/>
    <col min="75" max="75" width="22.59765625" style="1749" customWidth="1"/>
    <col min="76" max="76" width="57.796875" style="1749" customWidth="1"/>
    <col min="77" max="77" width="1.69921875" style="1749" customWidth="1"/>
    <col min="78" max="78" width="22.59765625" style="1749" customWidth="1"/>
    <col min="79" max="79" width="57.796875" style="1749" customWidth="1"/>
    <col min="80" max="81" width="9.09765625" style="1749"/>
    <col min="82" max="82" width="49.59765625" style="1749"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806</v>
      </c>
      <c r="BI1" s="1000"/>
      <c r="BJ1" s="1001" t="s">
        <v>1204</v>
      </c>
      <c r="BK1" s="1000"/>
      <c r="BL1" s="1002" t="s">
        <v>905</v>
      </c>
      <c r="BM1" s="1000"/>
      <c r="BN1" s="1003" t="s">
        <v>1205</v>
      </c>
    </row>
    <row r="2" spans="1:79" ht="11.25" customHeight="1">
      <c r="A2" s="1004" t="s">
        <v>1206</v>
      </c>
      <c r="B2" s="1005">
        <v>2000</v>
      </c>
      <c r="C2" s="1005">
        <v>2022</v>
      </c>
      <c r="D2" s="1005" t="s">
        <v>64</v>
      </c>
      <c r="E2" s="1006" t="s">
        <v>1207</v>
      </c>
      <c r="F2" s="1006" t="s">
        <v>1208</v>
      </c>
      <c r="G2" s="1006" t="s">
        <v>1209</v>
      </c>
      <c r="H2" s="1007" t="s">
        <v>53</v>
      </c>
      <c r="I2" s="1006" t="s">
        <v>107</v>
      </c>
      <c r="J2" s="1006" t="s">
        <v>1210</v>
      </c>
      <c r="K2" s="1008" t="s">
        <v>1211</v>
      </c>
      <c r="L2" s="1009"/>
      <c r="M2" s="1008">
        <v>1</v>
      </c>
      <c r="N2" s="1089" t="s">
        <v>1212</v>
      </c>
      <c r="O2" s="1007" t="s">
        <v>1213</v>
      </c>
      <c r="P2" s="1010" t="s">
        <v>37</v>
      </c>
      <c r="Q2" s="1011" t="s">
        <v>1214</v>
      </c>
      <c r="R2" s="81" t="s">
        <v>1215</v>
      </c>
      <c r="S2" s="81" t="s">
        <v>1216</v>
      </c>
      <c r="T2" s="1012" t="s">
        <v>1217</v>
      </c>
      <c r="U2" s="1009" t="s">
        <v>1218</v>
      </c>
      <c r="V2" s="1013">
        <v>1</v>
      </c>
      <c r="W2" s="1014"/>
      <c r="X2" s="1014" t="s">
        <v>1219</v>
      </c>
      <c r="Y2" s="1005" t="s">
        <v>1220</v>
      </c>
      <c r="Z2" s="1015"/>
      <c r="AA2" s="1005" t="s">
        <v>1221</v>
      </c>
      <c r="AB2" s="1016" t="s">
        <v>1221</v>
      </c>
      <c r="AC2" s="1005" t="s">
        <v>1222</v>
      </c>
      <c r="AD2" s="1016" t="s">
        <v>1222</v>
      </c>
      <c r="AF2" s="1007" t="s">
        <v>1218</v>
      </c>
      <c r="AH2" s="1006" t="s">
        <v>1223</v>
      </c>
      <c r="AI2" s="1006" t="s">
        <v>1223</v>
      </c>
      <c r="AK2" s="1006" t="s">
        <v>1224</v>
      </c>
      <c r="AM2" s="1006" t="s">
        <v>1225</v>
      </c>
      <c r="AP2" s="1017" t="s">
        <v>1219</v>
      </c>
      <c r="AQ2" s="1018" t="s">
        <v>1219</v>
      </c>
      <c r="AS2" s="1005" t="s">
        <v>1226</v>
      </c>
      <c r="AU2" s="1047" t="s">
        <v>1227</v>
      </c>
      <c r="AW2" s="1047" t="s">
        <v>1228</v>
      </c>
      <c r="AX2" s="1047" t="s">
        <v>1228</v>
      </c>
      <c r="AZ2" s="1047" t="s">
        <v>1229</v>
      </c>
      <c r="BB2" s="1047" t="s">
        <v>1230</v>
      </c>
      <c r="BC2" s="1047" t="s">
        <v>1231</v>
      </c>
      <c r="BE2" s="1047">
        <v>2000</v>
      </c>
      <c r="BF2" s="1047" t="s">
        <v>1232</v>
      </c>
    </row>
    <row r="3" spans="1:79" ht="11.25" customHeight="1">
      <c r="A3" s="1004" t="s">
        <v>1233</v>
      </c>
      <c r="B3" s="1005">
        <v>2001</v>
      </c>
      <c r="C3" s="1005">
        <v>2023</v>
      </c>
      <c r="D3" s="1005" t="s">
        <v>19</v>
      </c>
      <c r="E3" s="1006" t="s">
        <v>1234</v>
      </c>
      <c r="F3" s="1006" t="s">
        <v>1235</v>
      </c>
      <c r="G3" s="1006" t="s">
        <v>1236</v>
      </c>
      <c r="H3" s="1007" t="s">
        <v>1237</v>
      </c>
      <c r="I3" s="1006" t="s">
        <v>108</v>
      </c>
      <c r="J3" s="1006" t="s">
        <v>554</v>
      </c>
      <c r="K3" s="1008" t="s">
        <v>1238</v>
      </c>
      <c r="L3" s="1009">
        <f>IFERROR(MATCH(K3,OFFER_METHOD,0),0)</f>
        <v>0</v>
      </c>
      <c r="M3" s="1008">
        <v>2</v>
      </c>
      <c r="N3" s="1089" t="s">
        <v>1239</v>
      </c>
      <c r="O3" s="1007" t="s">
        <v>1240</v>
      </c>
      <c r="P3" s="1010" t="s">
        <v>1241</v>
      </c>
      <c r="Q3" s="1011" t="s">
        <v>1242</v>
      </c>
      <c r="R3" s="81" t="s">
        <v>1243</v>
      </c>
      <c r="S3" s="81" t="s">
        <v>1244</v>
      </c>
      <c r="T3" s="1012" t="s">
        <v>1245</v>
      </c>
      <c r="U3" s="1009" t="s">
        <v>1246</v>
      </c>
      <c r="V3" s="1013">
        <v>2</v>
      </c>
      <c r="W3" s="1014"/>
      <c r="X3" s="1014" t="s">
        <v>1247</v>
      </c>
      <c r="Y3" s="1005" t="s">
        <v>1220</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1258</v>
      </c>
      <c r="BB3" s="1047" t="s">
        <v>1259</v>
      </c>
      <c r="BC3" s="1047" t="s">
        <v>1231</v>
      </c>
      <c r="BE3" s="1047">
        <v>2001</v>
      </c>
      <c r="BF3" s="1047" t="s">
        <v>1260</v>
      </c>
      <c r="BH3" s="997" t="s">
        <v>1261</v>
      </c>
      <c r="BJ3" s="997" t="s">
        <v>1262</v>
      </c>
      <c r="BL3" s="997" t="s">
        <v>1263</v>
      </c>
      <c r="BN3" s="997" t="s">
        <v>1264</v>
      </c>
      <c r="BR3" s="997" t="s">
        <v>1265</v>
      </c>
      <c r="BS3" s="1355"/>
      <c r="BT3" s="1000"/>
      <c r="BU3" s="997" t="s">
        <v>1266</v>
      </c>
      <c r="BV3" s="1000"/>
      <c r="BW3" s="1617"/>
      <c r="BX3" s="1619" t="s">
        <v>1267</v>
      </c>
      <c r="CA3" s="997" t="s">
        <v>1268</v>
      </c>
    </row>
    <row r="4" spans="1:79" ht="11.25" customHeight="1">
      <c r="A4" s="1004" t="s">
        <v>1269</v>
      </c>
      <c r="B4" s="1005">
        <v>2002</v>
      </c>
      <c r="C4" s="1005">
        <v>2024</v>
      </c>
      <c r="E4" s="1006" t="s">
        <v>1270</v>
      </c>
      <c r="F4" s="1006" t="s">
        <v>1271</v>
      </c>
      <c r="H4" s="1007" t="s">
        <v>1272</v>
      </c>
      <c r="I4" s="1006" t="s">
        <v>88</v>
      </c>
      <c r="J4" s="1006" t="s">
        <v>1273</v>
      </c>
      <c r="K4" s="1008" t="s">
        <v>1274</v>
      </c>
      <c r="L4" s="1009">
        <f>IFERROR(MATCH(K4,OFFER_METHOD,0),0)</f>
        <v>0</v>
      </c>
      <c r="M4" s="1008">
        <v>3</v>
      </c>
      <c r="N4" s="1089" t="s">
        <v>1275</v>
      </c>
      <c r="O4" s="1006" t="s">
        <v>1276</v>
      </c>
      <c r="Q4" s="1011" t="s">
        <v>1277</v>
      </c>
      <c r="R4" s="81" t="s">
        <v>1278</v>
      </c>
      <c r="S4" s="81" t="s">
        <v>1279</v>
      </c>
      <c r="T4" s="1012" t="s">
        <v>1280</v>
      </c>
      <c r="U4" s="1009" t="s">
        <v>1281</v>
      </c>
      <c r="V4" s="1013">
        <v>3</v>
      </c>
      <c r="W4" s="1014"/>
      <c r="X4" s="1014" t="s">
        <v>1282</v>
      </c>
      <c r="Y4" s="1005" t="s">
        <v>1220</v>
      </c>
      <c r="Z4" s="1020"/>
      <c r="AC4" s="1005" t="s">
        <v>1283</v>
      </c>
      <c r="AD4" s="1016" t="s">
        <v>1283</v>
      </c>
      <c r="AF4" s="1007" t="s">
        <v>1281</v>
      </c>
      <c r="AH4" s="1007" t="s">
        <v>1284</v>
      </c>
      <c r="AK4" s="1006" t="s">
        <v>1285</v>
      </c>
      <c r="AM4" s="1006" t="s">
        <v>1286</v>
      </c>
      <c r="AP4" s="1017" t="s">
        <v>1247</v>
      </c>
      <c r="AQ4" s="1018" t="s">
        <v>1247</v>
      </c>
      <c r="AS4" s="1005" t="s">
        <v>1287</v>
      </c>
      <c r="AU4" s="1047" t="s">
        <v>1288</v>
      </c>
      <c r="AW4" s="1047" t="s">
        <v>1289</v>
      </c>
      <c r="AX4" s="1047" t="s">
        <v>1289</v>
      </c>
      <c r="AZ4" s="1047" t="s">
        <v>1290</v>
      </c>
      <c r="BB4" s="1047" t="s">
        <v>1291</v>
      </c>
      <c r="BC4" s="1047" t="s">
        <v>1292</v>
      </c>
      <c r="BE4" s="1047">
        <v>2002</v>
      </c>
      <c r="BF4" s="1047" t="s">
        <v>1293</v>
      </c>
      <c r="BH4" s="998" t="s">
        <v>1294</v>
      </c>
      <c r="BJ4" s="998" t="s">
        <v>1294</v>
      </c>
      <c r="BL4" s="998" t="s">
        <v>1294</v>
      </c>
      <c r="BN4" s="998" t="s">
        <v>1294</v>
      </c>
      <c r="BQ4" s="1359" t="s">
        <v>1295</v>
      </c>
      <c r="BR4" s="1086" t="s">
        <v>1296</v>
      </c>
      <c r="BS4" s="211"/>
      <c r="BT4" s="1359" t="s">
        <v>1297</v>
      </c>
      <c r="BU4" s="1086" t="s">
        <v>1298</v>
      </c>
      <c r="BV4" s="1000"/>
      <c r="BW4" s="1624" t="s">
        <v>1299</v>
      </c>
      <c r="BX4" s="1618" t="s">
        <v>1300</v>
      </c>
      <c r="BZ4" s="1359" t="s">
        <v>1301</v>
      </c>
      <c r="CA4" s="1086" t="s">
        <v>1302</v>
      </c>
    </row>
    <row r="5" spans="1:79" ht="11.25" customHeight="1">
      <c r="A5" s="1004" t="s">
        <v>1303</v>
      </c>
      <c r="B5" s="1005">
        <v>2003</v>
      </c>
      <c r="C5" s="1005">
        <v>2025</v>
      </c>
      <c r="E5" s="1006" t="s">
        <v>1304</v>
      </c>
      <c r="F5" s="1006" t="s">
        <v>1305</v>
      </c>
      <c r="H5" s="1007" t="s">
        <v>1306</v>
      </c>
      <c r="I5" s="1006" t="s">
        <v>89</v>
      </c>
      <c r="K5" s="1008" t="s">
        <v>1307</v>
      </c>
      <c r="L5" s="1009">
        <f>IFERROR(MATCH(K5,OFFER_METHOD,0),0)</f>
        <v>0</v>
      </c>
      <c r="M5" s="1008">
        <v>4</v>
      </c>
      <c r="N5" s="1021" t="s">
        <v>1308</v>
      </c>
      <c r="O5" s="1006" t="s">
        <v>1309</v>
      </c>
      <c r="Q5" s="1011" t="s">
        <v>1310</v>
      </c>
      <c r="R5" s="81" t="s">
        <v>1311</v>
      </c>
      <c r="T5" s="1007" t="s">
        <v>1312</v>
      </c>
      <c r="U5" s="1009" t="s">
        <v>1313</v>
      </c>
      <c r="V5" s="1013">
        <v>4</v>
      </c>
      <c r="W5" s="1014"/>
      <c r="X5" s="1014" t="s">
        <v>166</v>
      </c>
      <c r="Y5" s="1005" t="s">
        <v>1314</v>
      </c>
      <c r="Z5" s="1020">
        <v>1</v>
      </c>
      <c r="AF5" s="1007" t="s">
        <v>1315</v>
      </c>
      <c r="AH5" s="1006" t="s">
        <v>1316</v>
      </c>
      <c r="AK5" s="1006" t="s">
        <v>1317</v>
      </c>
      <c r="AM5" s="1006" t="s">
        <v>1318</v>
      </c>
      <c r="AP5" s="1017" t="s">
        <v>166</v>
      </c>
      <c r="AQ5" s="1018" t="s">
        <v>166</v>
      </c>
      <c r="AU5" s="1047" t="s">
        <v>1319</v>
      </c>
      <c r="AW5" s="1047" t="s">
        <v>1320</v>
      </c>
      <c r="AX5" s="1047" t="s">
        <v>1320</v>
      </c>
      <c r="AZ5" s="1047" t="s">
        <v>1321</v>
      </c>
      <c r="BB5" s="1047" t="s">
        <v>1322</v>
      </c>
      <c r="BC5" s="1047" t="s">
        <v>1323</v>
      </c>
      <c r="BE5" s="1047">
        <v>2003</v>
      </c>
      <c r="BF5" s="1047" t="s">
        <v>1324</v>
      </c>
      <c r="BH5" s="998" t="s">
        <v>1325</v>
      </c>
      <c r="BJ5" s="998" t="s">
        <v>1325</v>
      </c>
      <c r="BL5" s="998" t="s">
        <v>1325</v>
      </c>
      <c r="BN5" s="998" t="s">
        <v>1326</v>
      </c>
      <c r="BQ5" s="1208">
        <v>4213775</v>
      </c>
      <c r="BR5" s="998" t="s">
        <v>1219</v>
      </c>
      <c r="BS5" s="1356"/>
      <c r="BT5" s="1208">
        <v>64236871</v>
      </c>
      <c r="BU5" s="998" t="s">
        <v>227</v>
      </c>
      <c r="BV5" s="1000"/>
      <c r="BW5" s="1622">
        <v>4213767</v>
      </c>
      <c r="BX5" s="1620" t="s">
        <v>1327</v>
      </c>
      <c r="BZ5" s="1208">
        <v>64237509</v>
      </c>
      <c r="CA5" s="1222" t="s">
        <v>1328</v>
      </c>
    </row>
    <row r="6" spans="1:79" ht="11.25" customHeight="1">
      <c r="A6" s="1004" t="s">
        <v>1329</v>
      </c>
      <c r="B6" s="1005">
        <v>2004</v>
      </c>
      <c r="C6" s="1005">
        <v>2026</v>
      </c>
      <c r="E6" s="1006" t="s">
        <v>1330</v>
      </c>
      <c r="F6" s="1022"/>
      <c r="H6" s="1007" t="s">
        <v>1331</v>
      </c>
      <c r="I6" s="1006" t="s">
        <v>109</v>
      </c>
      <c r="J6" s="997" t="s">
        <v>1332</v>
      </c>
      <c r="L6" s="1009">
        <f>SUM(kind_of_control_method_filter)</f>
        <v>0</v>
      </c>
      <c r="N6" s="1021" t="s">
        <v>1333</v>
      </c>
      <c r="O6" s="1006" t="s">
        <v>1334</v>
      </c>
      <c r="R6" s="81" t="s">
        <v>1214</v>
      </c>
      <c r="T6" s="1007" t="s">
        <v>1335</v>
      </c>
      <c r="U6" s="1009" t="s">
        <v>1315</v>
      </c>
      <c r="V6" s="1013">
        <v>5</v>
      </c>
      <c r="W6" s="1014"/>
      <c r="X6" s="1005" t="s">
        <v>172</v>
      </c>
      <c r="Y6" s="1005" t="s">
        <v>1336</v>
      </c>
      <c r="Z6" s="1020"/>
      <c r="AA6" s="1023"/>
      <c r="AH6" s="1006" t="s">
        <v>1337</v>
      </c>
      <c r="AK6" s="1006" t="s">
        <v>1338</v>
      </c>
      <c r="AM6" s="1006" t="s">
        <v>1339</v>
      </c>
      <c r="AP6" s="1017" t="s">
        <v>172</v>
      </c>
      <c r="AQ6" s="1018" t="s">
        <v>172</v>
      </c>
      <c r="AU6" s="1047" t="s">
        <v>1340</v>
      </c>
      <c r="AW6" s="1047" t="s">
        <v>1341</v>
      </c>
      <c r="AX6" s="1047" t="s">
        <v>1341</v>
      </c>
      <c r="BB6" s="1047" t="s">
        <v>1342</v>
      </c>
      <c r="BC6" s="1047" t="s">
        <v>1323</v>
      </c>
      <c r="BE6" s="1047">
        <v>2004</v>
      </c>
      <c r="BF6" s="1047" t="s">
        <v>1343</v>
      </c>
      <c r="BH6" s="998" t="s">
        <v>1344</v>
      </c>
      <c r="BJ6" s="998" t="s">
        <v>1345</v>
      </c>
      <c r="BL6" s="998" t="s">
        <v>1345</v>
      </c>
      <c r="BN6" s="998" t="s">
        <v>1346</v>
      </c>
      <c r="BQ6" s="1208">
        <v>4213784</v>
      </c>
      <c r="BR6" s="1222" t="s">
        <v>1254</v>
      </c>
      <c r="BS6" s="1357"/>
      <c r="BT6" s="1208">
        <v>64236872</v>
      </c>
      <c r="BU6" s="998" t="s">
        <v>232</v>
      </c>
      <c r="BV6" s="1000"/>
      <c r="BW6" s="1622">
        <v>4213768</v>
      </c>
      <c r="BX6" s="1620" t="s">
        <v>252</v>
      </c>
      <c r="BZ6" s="1208">
        <v>64237510</v>
      </c>
      <c r="CA6" s="998" t="s">
        <v>1347</v>
      </c>
    </row>
    <row r="7" spans="1:79" ht="11.25" customHeight="1">
      <c r="A7" s="1004" t="s">
        <v>1348</v>
      </c>
      <c r="B7" s="1005">
        <v>2005</v>
      </c>
      <c r="E7" s="1006" t="s">
        <v>1349</v>
      </c>
      <c r="F7" s="1022"/>
      <c r="H7" s="1007" t="s">
        <v>1350</v>
      </c>
      <c r="I7" s="1006" t="s">
        <v>90</v>
      </c>
      <c r="J7" s="1006" t="s">
        <v>1351</v>
      </c>
      <c r="N7" s="1025" t="s">
        <v>1352</v>
      </c>
      <c r="O7" s="1006" t="s">
        <v>1353</v>
      </c>
      <c r="U7" s="1009" t="s">
        <v>19</v>
      </c>
      <c r="V7" s="307" t="s">
        <v>90</v>
      </c>
      <c r="W7" s="1014"/>
      <c r="X7" s="1005" t="s">
        <v>178</v>
      </c>
      <c r="Y7" s="1005" t="s">
        <v>1314</v>
      </c>
      <c r="Z7" s="1020"/>
      <c r="AA7" s="1023"/>
      <c r="AH7" s="1006" t="s">
        <v>1354</v>
      </c>
      <c r="AK7" s="1006" t="s">
        <v>1355</v>
      </c>
      <c r="AM7" s="1006" t="s">
        <v>1356</v>
      </c>
      <c r="AP7" s="1017" t="s">
        <v>178</v>
      </c>
      <c r="AQ7" s="1018" t="s">
        <v>178</v>
      </c>
      <c r="AU7" s="1047" t="s">
        <v>1357</v>
      </c>
      <c r="AW7" s="1047" t="s">
        <v>1358</v>
      </c>
      <c r="AX7" s="1047" t="s">
        <v>1358</v>
      </c>
      <c r="AZ7" s="997" t="s">
        <v>1359</v>
      </c>
      <c r="BB7" s="1047" t="s">
        <v>1360</v>
      </c>
      <c r="BC7" s="1047" t="s">
        <v>1323</v>
      </c>
      <c r="BE7" s="1047">
        <v>2005</v>
      </c>
      <c r="BF7" s="1047" t="s">
        <v>1361</v>
      </c>
      <c r="BH7" s="998" t="s">
        <v>1362</v>
      </c>
      <c r="BJ7" s="998" t="s">
        <v>1344</v>
      </c>
      <c r="BL7" s="998" t="s">
        <v>1344</v>
      </c>
      <c r="BN7" s="998" t="s">
        <v>1363</v>
      </c>
      <c r="BQ7" s="1208">
        <v>4213781</v>
      </c>
      <c r="BR7" s="998" t="s">
        <v>1247</v>
      </c>
      <c r="BS7" s="1356"/>
      <c r="BT7" s="1208">
        <v>64236873</v>
      </c>
      <c r="BU7" s="998" t="s">
        <v>237</v>
      </c>
      <c r="BV7" s="1000"/>
      <c r="BW7" s="1622">
        <v>4213769</v>
      </c>
      <c r="BX7" s="1620" t="s">
        <v>1364</v>
      </c>
      <c r="BZ7" s="1208">
        <v>64237511</v>
      </c>
      <c r="CA7" s="998" t="s">
        <v>267</v>
      </c>
    </row>
    <row r="8" spans="1:79" ht="11.25" customHeight="1">
      <c r="A8" s="1004" t="s">
        <v>1365</v>
      </c>
      <c r="B8" s="1005">
        <v>2006</v>
      </c>
      <c r="E8" s="1006" t="s">
        <v>1366</v>
      </c>
      <c r="F8" s="1022"/>
      <c r="H8" s="1007" t="s">
        <v>1367</v>
      </c>
      <c r="I8" s="1006" t="s">
        <v>91</v>
      </c>
      <c r="J8" s="1006" t="s">
        <v>1368</v>
      </c>
      <c r="N8" s="1090" t="s">
        <v>1369</v>
      </c>
      <c r="O8" s="1006" t="s">
        <v>1370</v>
      </c>
      <c r="V8" s="307" t="s">
        <v>91</v>
      </c>
      <c r="W8" s="1014"/>
      <c r="X8" s="1005" t="s">
        <v>184</v>
      </c>
      <c r="Y8" s="1005" t="s">
        <v>1314</v>
      </c>
      <c r="Z8" s="1020"/>
      <c r="AA8" s="1023"/>
      <c r="AK8" s="1006" t="s">
        <v>1371</v>
      </c>
      <c r="AP8" s="1017" t="s">
        <v>184</v>
      </c>
      <c r="AQ8" s="1018" t="s">
        <v>184</v>
      </c>
      <c r="AU8" s="1047" t="s">
        <v>1372</v>
      </c>
      <c r="AW8" s="1047" t="s">
        <v>1373</v>
      </c>
      <c r="AX8" s="1047" t="s">
        <v>1373</v>
      </c>
      <c r="AZ8" s="1047" t="s">
        <v>1374</v>
      </c>
      <c r="BB8" s="1047" t="s">
        <v>1375</v>
      </c>
      <c r="BC8" s="1047" t="s">
        <v>1323</v>
      </c>
      <c r="BE8" s="1047">
        <v>2006</v>
      </c>
      <c r="BF8" s="1047" t="s">
        <v>1376</v>
      </c>
      <c r="BH8" s="998" t="s">
        <v>1377</v>
      </c>
      <c r="BJ8" s="998" t="s">
        <v>1378</v>
      </c>
      <c r="BL8" s="998" t="s">
        <v>1378</v>
      </c>
      <c r="BN8" s="998" t="s">
        <v>1379</v>
      </c>
      <c r="BQ8" s="1208">
        <v>4213776</v>
      </c>
      <c r="BR8" s="998" t="s">
        <v>166</v>
      </c>
      <c r="BS8" s="1356"/>
      <c r="BT8" s="1208">
        <v>64236874</v>
      </c>
      <c r="BU8" s="1222" t="s">
        <v>1380</v>
      </c>
      <c r="BV8" s="1000"/>
      <c r="BW8" s="1622">
        <v>4213770</v>
      </c>
      <c r="BX8" s="1623" t="s">
        <v>1381</v>
      </c>
      <c r="BZ8" s="1208">
        <v>64237512</v>
      </c>
      <c r="CA8" s="998" t="s">
        <v>262</v>
      </c>
    </row>
    <row r="9" spans="1:79" ht="11.25" customHeight="1">
      <c r="A9" s="1004" t="s">
        <v>1382</v>
      </c>
      <c r="B9" s="1005">
        <v>2007</v>
      </c>
      <c r="E9" s="1006" t="s">
        <v>1383</v>
      </c>
      <c r="F9" s="1022"/>
      <c r="G9" s="997" t="s">
        <v>1384</v>
      </c>
      <c r="H9" s="997" t="s">
        <v>1385</v>
      </c>
      <c r="I9" s="1006" t="s">
        <v>110</v>
      </c>
      <c r="O9" s="1006" t="s">
        <v>1386</v>
      </c>
      <c r="V9" s="307" t="s">
        <v>110</v>
      </c>
      <c r="W9" s="1014"/>
      <c r="X9" s="1005" t="s">
        <v>190</v>
      </c>
      <c r="Y9" s="1005" t="s">
        <v>1220</v>
      </c>
      <c r="Z9" s="1020">
        <v>1</v>
      </c>
      <c r="AA9" s="1023"/>
      <c r="AK9" s="1006" t="s">
        <v>1387</v>
      </c>
      <c r="AP9" s="1017" t="s">
        <v>1388</v>
      </c>
      <c r="AQ9" s="1018" t="s">
        <v>1388</v>
      </c>
      <c r="AW9" s="1047" t="s">
        <v>1389</v>
      </c>
      <c r="AX9" s="1047" t="s">
        <v>1389</v>
      </c>
      <c r="AZ9" s="1047" t="s">
        <v>1390</v>
      </c>
      <c r="BB9" s="1047" t="s">
        <v>1391</v>
      </c>
      <c r="BC9" s="1047" t="s">
        <v>1323</v>
      </c>
      <c r="BE9" s="1047">
        <v>2007</v>
      </c>
      <c r="BF9" s="1047" t="s">
        <v>1392</v>
      </c>
      <c r="BH9" s="998" t="s">
        <v>1393</v>
      </c>
      <c r="BJ9" s="998" t="s">
        <v>1394</v>
      </c>
      <c r="BL9" s="998" t="s">
        <v>1394</v>
      </c>
      <c r="BN9" s="998" t="s">
        <v>1395</v>
      </c>
      <c r="BQ9" s="1208">
        <v>4213777</v>
      </c>
      <c r="BR9" s="998" t="s">
        <v>172</v>
      </c>
      <c r="BS9" s="1356"/>
      <c r="BT9" s="1208">
        <v>64236875</v>
      </c>
      <c r="BU9" s="998" t="s">
        <v>242</v>
      </c>
      <c r="BV9" s="1000"/>
      <c r="BW9" s="1617"/>
      <c r="BX9" s="1617"/>
    </row>
    <row r="10" spans="1:79" ht="11.25" customHeight="1">
      <c r="A10" s="1004" t="s">
        <v>1396</v>
      </c>
      <c r="B10" s="1005">
        <v>2008</v>
      </c>
      <c r="E10" s="1006" t="s">
        <v>1397</v>
      </c>
      <c r="F10" s="1022"/>
      <c r="G10" s="1006" t="s">
        <v>1398</v>
      </c>
      <c r="H10" s="1006" t="s">
        <v>1399</v>
      </c>
      <c r="I10" s="1006" t="s">
        <v>148</v>
      </c>
      <c r="J10" s="997" t="s">
        <v>1400</v>
      </c>
      <c r="K10" s="997" t="s">
        <v>1401</v>
      </c>
      <c r="O10" s="1006" t="s">
        <v>1402</v>
      </c>
      <c r="V10" s="308" t="s">
        <v>148</v>
      </c>
      <c r="W10" s="1026"/>
      <c r="X10" s="1026" t="s">
        <v>1403</v>
      </c>
      <c r="Y10" s="1027" t="s">
        <v>1404</v>
      </c>
      <c r="Z10" s="1020"/>
      <c r="AP10" s="1017" t="s">
        <v>1403</v>
      </c>
      <c r="AQ10" s="1018" t="s">
        <v>1403</v>
      </c>
      <c r="AW10" s="1047" t="s">
        <v>1405</v>
      </c>
      <c r="AX10" s="1047" t="s">
        <v>1405</v>
      </c>
      <c r="AZ10" s="1047" t="s">
        <v>1406</v>
      </c>
      <c r="BB10" s="1047" t="s">
        <v>1407</v>
      </c>
      <c r="BC10" s="1047" t="s">
        <v>1323</v>
      </c>
      <c r="BE10" s="1047">
        <v>2008</v>
      </c>
      <c r="BF10" s="1047" t="s">
        <v>1408</v>
      </c>
      <c r="BH10" s="998" t="s">
        <v>1409</v>
      </c>
      <c r="BJ10" s="998" t="s">
        <v>1410</v>
      </c>
      <c r="BL10" s="998" t="s">
        <v>1410</v>
      </c>
      <c r="BN10" s="998" t="s">
        <v>1411</v>
      </c>
      <c r="BQ10" s="1208">
        <v>4213778</v>
      </c>
      <c r="BR10" s="998" t="s">
        <v>178</v>
      </c>
      <c r="BS10" s="1356"/>
      <c r="BT10" s="1208">
        <v>64236876</v>
      </c>
      <c r="BU10" s="998" t="s">
        <v>222</v>
      </c>
      <c r="BV10" s="1000"/>
      <c r="BW10" s="1617"/>
      <c r="BX10" s="1617"/>
    </row>
    <row r="11" spans="1:79" ht="11.25" customHeight="1">
      <c r="A11" s="1004" t="s">
        <v>1412</v>
      </c>
      <c r="B11" s="1005">
        <v>2009</v>
      </c>
      <c r="E11" s="1006" t="s">
        <v>1413</v>
      </c>
      <c r="F11" s="1022"/>
      <c r="G11" s="1006" t="s">
        <v>1414</v>
      </c>
      <c r="H11" s="1006" t="s">
        <v>1415</v>
      </c>
      <c r="I11" s="1006" t="s">
        <v>149</v>
      </c>
      <c r="J11" s="1007" t="s">
        <v>1416</v>
      </c>
      <c r="K11" s="1028" t="s">
        <v>1417</v>
      </c>
      <c r="O11" s="1007" t="s">
        <v>1418</v>
      </c>
      <c r="V11" s="307" t="s">
        <v>149</v>
      </c>
      <c r="W11" s="212"/>
      <c r="X11" s="1014" t="s">
        <v>1388</v>
      </c>
      <c r="Y11" s="1005" t="s">
        <v>1419</v>
      </c>
      <c r="Z11" s="1020"/>
      <c r="AP11" s="1017" t="s">
        <v>190</v>
      </c>
      <c r="AQ11" s="1019" t="s">
        <v>190</v>
      </c>
      <c r="AW11" s="1047" t="s">
        <v>1420</v>
      </c>
      <c r="AX11" s="1047" t="s">
        <v>1420</v>
      </c>
      <c r="AZ11" s="1047" t="s">
        <v>1421</v>
      </c>
      <c r="BB11" s="1047" t="s">
        <v>1422</v>
      </c>
      <c r="BC11" s="1047" t="s">
        <v>1323</v>
      </c>
      <c r="BE11" s="1047">
        <v>2009</v>
      </c>
      <c r="BF11" s="1047" t="s">
        <v>1423</v>
      </c>
      <c r="BH11" s="998" t="s">
        <v>1424</v>
      </c>
      <c r="BJ11" s="998" t="s">
        <v>1393</v>
      </c>
      <c r="BL11" s="998" t="s">
        <v>1393</v>
      </c>
      <c r="BN11" s="998" t="s">
        <v>1425</v>
      </c>
      <c r="BQ11" s="1208">
        <v>4213780</v>
      </c>
      <c r="BR11" s="998" t="s">
        <v>184</v>
      </c>
      <c r="BS11" s="1356"/>
      <c r="BW11" s="1617"/>
      <c r="BX11" s="1617"/>
    </row>
    <row r="12" spans="1:79" ht="11.25" customHeight="1">
      <c r="A12" s="1004" t="s">
        <v>1426</v>
      </c>
      <c r="B12" s="1005">
        <v>2010</v>
      </c>
      <c r="E12" s="1006" t="s">
        <v>1427</v>
      </c>
      <c r="F12" s="1022"/>
      <c r="G12" s="1006" t="s">
        <v>1415</v>
      </c>
      <c r="I12" s="1006" t="s">
        <v>150</v>
      </c>
      <c r="J12" s="1007" t="s">
        <v>1428</v>
      </c>
      <c r="K12" s="1028" t="s">
        <v>1429</v>
      </c>
      <c r="O12" s="1007" t="s">
        <v>1214</v>
      </c>
      <c r="V12" s="307" t="s">
        <v>150</v>
      </c>
      <c r="W12" s="1019"/>
      <c r="X12" s="1014" t="s">
        <v>1430</v>
      </c>
      <c r="Y12" s="1005" t="s">
        <v>1220</v>
      </c>
      <c r="AP12" s="1017"/>
      <c r="AW12" s="1047" t="s">
        <v>149</v>
      </c>
      <c r="AX12" s="1047" t="s">
        <v>149</v>
      </c>
      <c r="AZ12" s="1047" t="s">
        <v>1431</v>
      </c>
      <c r="BB12" s="1047" t="s">
        <v>1432</v>
      </c>
      <c r="BC12" s="1047" t="s">
        <v>1323</v>
      </c>
      <c r="BE12" s="1047">
        <v>2010</v>
      </c>
      <c r="BF12" s="1047" t="s">
        <v>1433</v>
      </c>
      <c r="BH12" s="998" t="s">
        <v>1434</v>
      </c>
      <c r="BJ12" s="998" t="s">
        <v>1435</v>
      </c>
      <c r="BL12" s="998" t="s">
        <v>1435</v>
      </c>
      <c r="BN12" s="998" t="s">
        <v>1436</v>
      </c>
      <c r="BQ12" s="1208">
        <v>4213779</v>
      </c>
      <c r="BR12" s="998" t="s">
        <v>1388</v>
      </c>
      <c r="BS12" s="1356"/>
      <c r="BT12" s="1000"/>
      <c r="BU12" s="1000"/>
      <c r="BV12" s="1000"/>
      <c r="BW12" s="1617"/>
      <c r="BX12" s="1617"/>
    </row>
    <row r="13" spans="1:79" ht="11.25" customHeight="1">
      <c r="A13" s="1004" t="s">
        <v>1437</v>
      </c>
      <c r="B13" s="1005">
        <v>2011</v>
      </c>
      <c r="E13" s="1006" t="s">
        <v>1438</v>
      </c>
      <c r="F13" s="1022"/>
      <c r="I13" s="1006" t="s">
        <v>151</v>
      </c>
      <c r="K13" s="1028" t="s">
        <v>1387</v>
      </c>
      <c r="V13" s="307" t="s">
        <v>151</v>
      </c>
      <c r="W13" s="1019"/>
      <c r="X13" s="1019"/>
      <c r="Y13" s="1019"/>
      <c r="AW13" s="1047" t="s">
        <v>150</v>
      </c>
      <c r="AX13" s="1047" t="s">
        <v>150</v>
      </c>
      <c r="BB13" s="1047" t="s">
        <v>1439</v>
      </c>
      <c r="BC13" s="1047" t="s">
        <v>1440</v>
      </c>
      <c r="BE13" s="1047">
        <v>2011</v>
      </c>
      <c r="BF13" s="1047" t="s">
        <v>1441</v>
      </c>
      <c r="BH13" s="998" t="s">
        <v>1442</v>
      </c>
      <c r="BJ13" s="998" t="s">
        <v>1424</v>
      </c>
      <c r="BL13" s="998" t="s">
        <v>1424</v>
      </c>
      <c r="BN13" s="998" t="s">
        <v>1443</v>
      </c>
      <c r="BQ13" s="1208">
        <v>4213783</v>
      </c>
      <c r="BR13" s="998" t="s">
        <v>1403</v>
      </c>
      <c r="BS13" s="1356"/>
      <c r="BT13" s="1000"/>
      <c r="BU13" s="1000"/>
      <c r="BV13" s="1000"/>
      <c r="BW13" s="1621"/>
      <c r="BX13" s="1617"/>
    </row>
    <row r="14" spans="1:79" ht="11.25" customHeight="1">
      <c r="A14" s="1004" t="s">
        <v>1444</v>
      </c>
      <c r="B14" s="1005">
        <v>2012</v>
      </c>
      <c r="I14" s="1006" t="s">
        <v>152</v>
      </c>
      <c r="J14" s="997" t="s">
        <v>1445</v>
      </c>
      <c r="N14" s="997" t="s">
        <v>1446</v>
      </c>
      <c r="V14" s="1013">
        <v>13</v>
      </c>
      <c r="W14" s="1014"/>
      <c r="X14" s="1014" t="s">
        <v>1254</v>
      </c>
      <c r="Y14" s="1005" t="s">
        <v>1220</v>
      </c>
      <c r="AW14" s="1047" t="s">
        <v>151</v>
      </c>
      <c r="AX14" s="1047" t="s">
        <v>151</v>
      </c>
      <c r="AZ14" s="997" t="s">
        <v>1447</v>
      </c>
      <c r="BB14" s="1047" t="s">
        <v>1448</v>
      </c>
      <c r="BC14" s="1047" t="s">
        <v>1440</v>
      </c>
      <c r="BE14" s="1047">
        <v>2012</v>
      </c>
      <c r="BH14" s="998" t="s">
        <v>1363</v>
      </c>
      <c r="BJ14" s="1144" t="s">
        <v>1449</v>
      </c>
      <c r="BL14" s="1144" t="s">
        <v>1449</v>
      </c>
      <c r="BN14" s="998" t="s">
        <v>1450</v>
      </c>
      <c r="BQ14" s="1208">
        <v>4213782</v>
      </c>
      <c r="BR14" s="998" t="s">
        <v>190</v>
      </c>
      <c r="BS14" s="1356"/>
      <c r="BT14" s="1000"/>
      <c r="BU14" s="1000"/>
      <c r="BV14" s="1000"/>
      <c r="BW14" s="1621"/>
      <c r="BX14" s="1617"/>
    </row>
    <row r="15" spans="1:79" ht="19.5" customHeight="1">
      <c r="A15" s="1004" t="s">
        <v>1451</v>
      </c>
      <c r="B15" s="1005">
        <v>2013</v>
      </c>
      <c r="E15" s="1625" t="s">
        <v>1452</v>
      </c>
      <c r="G15" s="997" t="s">
        <v>1453</v>
      </c>
      <c r="H15" s="997" t="s">
        <v>1454</v>
      </c>
      <c r="I15" s="1008" t="s">
        <v>153</v>
      </c>
      <c r="J15" s="1019" t="s">
        <v>581</v>
      </c>
      <c r="N15" s="1085" t="s">
        <v>1455</v>
      </c>
      <c r="X15" s="1017"/>
      <c r="AW15" s="1047" t="s">
        <v>152</v>
      </c>
      <c r="AX15" s="1047" t="s">
        <v>152</v>
      </c>
      <c r="AZ15" s="1047" t="s">
        <v>1374</v>
      </c>
      <c r="BB15" s="1047" t="s">
        <v>1456</v>
      </c>
      <c r="BC15" s="1047" t="s">
        <v>1440</v>
      </c>
      <c r="BE15" s="1047">
        <v>2013</v>
      </c>
      <c r="BH15" s="998" t="s">
        <v>1379</v>
      </c>
      <c r="BJ15" s="1144" t="s">
        <v>1457</v>
      </c>
      <c r="BL15" s="1144" t="s">
        <v>1457</v>
      </c>
      <c r="BN15" s="998" t="s">
        <v>1458</v>
      </c>
      <c r="BR15" s="1000"/>
      <c r="BS15" s="1358"/>
      <c r="BT15" s="1000"/>
      <c r="BU15" s="1000"/>
      <c r="BV15" s="1000"/>
      <c r="BW15" s="1621"/>
      <c r="BX15" s="1617"/>
    </row>
    <row r="16" spans="1:79" ht="21" customHeight="1">
      <c r="A16" s="1796" t="s">
        <v>1459</v>
      </c>
      <c r="B16" s="1005">
        <v>2014</v>
      </c>
      <c r="E16" s="1626" t="s">
        <v>1460</v>
      </c>
      <c r="G16" s="1006" t="s">
        <v>1461</v>
      </c>
      <c r="H16" s="1006" t="s">
        <v>1462</v>
      </c>
      <c r="I16" s="1008" t="s">
        <v>1463</v>
      </c>
      <c r="J16" s="1019" t="s">
        <v>554</v>
      </c>
      <c r="N16" s="1085" t="s">
        <v>1464</v>
      </c>
      <c r="AW16" s="1047" t="s">
        <v>153</v>
      </c>
      <c r="AX16" s="1047" t="s">
        <v>153</v>
      </c>
      <c r="AZ16" s="1047" t="s">
        <v>1390</v>
      </c>
      <c r="BB16" s="1047" t="s">
        <v>1465</v>
      </c>
      <c r="BC16" s="1047" t="s">
        <v>1440</v>
      </c>
      <c r="BE16" s="1047">
        <v>2014</v>
      </c>
      <c r="BH16" s="998" t="s">
        <v>1395</v>
      </c>
      <c r="BJ16" s="1144" t="s">
        <v>1466</v>
      </c>
      <c r="BL16" s="1144" t="s">
        <v>1466</v>
      </c>
      <c r="BN16" s="998" t="s">
        <v>1467</v>
      </c>
      <c r="BR16" s="1000"/>
      <c r="BS16" s="1358"/>
      <c r="BT16" s="1000"/>
      <c r="BU16" s="1000"/>
      <c r="BV16" s="1000"/>
      <c r="BW16" s="1621"/>
      <c r="BX16" s="1617"/>
    </row>
    <row r="17" spans="1:82" ht="21" customHeight="1">
      <c r="A17" s="1004" t="s">
        <v>1468</v>
      </c>
      <c r="B17" s="1005">
        <v>2015</v>
      </c>
      <c r="G17" s="1006" t="s">
        <v>1415</v>
      </c>
      <c r="H17" s="1006" t="s">
        <v>1415</v>
      </c>
      <c r="I17" s="1006" t="s">
        <v>1469</v>
      </c>
      <c r="N17" s="1085" t="s">
        <v>1470</v>
      </c>
      <c r="X17" s="1017"/>
      <c r="AW17" s="1047" t="s">
        <v>1463</v>
      </c>
      <c r="AX17" s="1047" t="s">
        <v>1463</v>
      </c>
      <c r="AZ17" s="1047" t="s">
        <v>1471</v>
      </c>
      <c r="BB17" s="1047" t="s">
        <v>1472</v>
      </c>
      <c r="BC17" s="1047" t="s">
        <v>1323</v>
      </c>
      <c r="BE17" s="1047">
        <v>2015</v>
      </c>
      <c r="BH17" s="998" t="s">
        <v>1411</v>
      </c>
      <c r="BJ17" s="1144" t="s">
        <v>1473</v>
      </c>
      <c r="BL17" s="1144" t="s">
        <v>1473</v>
      </c>
      <c r="BN17" s="998" t="s">
        <v>1474</v>
      </c>
      <c r="BR17" s="997" t="s">
        <v>1265</v>
      </c>
      <c r="BS17" s="1355"/>
      <c r="BU17" s="997" t="s">
        <v>1475</v>
      </c>
      <c r="BV17" s="1000"/>
      <c r="BW17" s="1617"/>
      <c r="BX17" s="1619" t="s">
        <v>1476</v>
      </c>
      <c r="CA17" s="997" t="s">
        <v>1477</v>
      </c>
      <c r="CD17" s="997" t="s">
        <v>1478</v>
      </c>
    </row>
    <row r="18" spans="1:82" ht="21" customHeight="1">
      <c r="A18" s="1004" t="s">
        <v>1479</v>
      </c>
      <c r="B18" s="1005">
        <v>2016</v>
      </c>
      <c r="E18" s="1928" t="s">
        <v>1480</v>
      </c>
      <c r="I18" s="1006" t="s">
        <v>1481</v>
      </c>
      <c r="N18" s="1085" t="s">
        <v>1482</v>
      </c>
      <c r="X18" s="1017"/>
      <c r="AW18" s="1047" t="s">
        <v>1469</v>
      </c>
      <c r="AX18" s="1047" t="s">
        <v>1469</v>
      </c>
      <c r="BB18" s="1047" t="s">
        <v>1483</v>
      </c>
      <c r="BC18" s="1047" t="s">
        <v>1323</v>
      </c>
      <c r="BE18" s="1047">
        <v>2016</v>
      </c>
      <c r="BH18" s="998" t="s">
        <v>1425</v>
      </c>
      <c r="BJ18" s="1144" t="s">
        <v>1484</v>
      </c>
      <c r="BL18" s="1144" t="s">
        <v>1484</v>
      </c>
      <c r="BN18" s="998" t="s">
        <v>1485</v>
      </c>
      <c r="BQ18" s="1359" t="s">
        <v>1295</v>
      </c>
      <c r="BR18" s="1086" t="s">
        <v>1296</v>
      </c>
      <c r="BS18" s="211"/>
      <c r="BT18" s="1359" t="s">
        <v>1486</v>
      </c>
      <c r="BU18" s="1086" t="s">
        <v>1487</v>
      </c>
      <c r="BV18" s="1000"/>
      <c r="BW18" s="1624" t="s">
        <v>1488</v>
      </c>
      <c r="BX18" s="1618" t="s">
        <v>1489</v>
      </c>
      <c r="BZ18" s="1359" t="s">
        <v>1490</v>
      </c>
      <c r="CA18" s="1086" t="s">
        <v>1491</v>
      </c>
      <c r="CC18" s="1359" t="s">
        <v>1492</v>
      </c>
      <c r="CD18" s="1086" t="s">
        <v>1493</v>
      </c>
    </row>
    <row r="19" spans="1:82" ht="21" customHeight="1">
      <c r="A19" s="1796" t="s">
        <v>1494</v>
      </c>
      <c r="B19" s="1005">
        <v>2017</v>
      </c>
      <c r="E19" s="1004" t="s">
        <v>165</v>
      </c>
      <c r="I19" s="1006" t="s">
        <v>1495</v>
      </c>
      <c r="N19" s="1085" t="s">
        <v>1496</v>
      </c>
      <c r="X19" s="1017"/>
      <c r="AW19" s="1047" t="s">
        <v>1481</v>
      </c>
      <c r="AX19" s="1047" t="s">
        <v>1481</v>
      </c>
      <c r="AZ19" s="997" t="s">
        <v>1497</v>
      </c>
      <c r="BB19" s="1047" t="s">
        <v>1498</v>
      </c>
      <c r="BC19" s="1047" t="s">
        <v>1323</v>
      </c>
      <c r="BE19" s="1047">
        <v>2017</v>
      </c>
      <c r="BH19" s="998" t="s">
        <v>1499</v>
      </c>
      <c r="BJ19" s="1144" t="s">
        <v>1500</v>
      </c>
      <c r="BL19" s="1144" t="s">
        <v>1500</v>
      </c>
      <c r="BQ19" s="1208">
        <v>4190064</v>
      </c>
      <c r="BR19" s="998" t="s">
        <v>1501</v>
      </c>
      <c r="BS19" s="1356"/>
      <c r="BT19" s="1208">
        <v>4189671</v>
      </c>
      <c r="BU19" s="998" t="s">
        <v>1502</v>
      </c>
      <c r="BV19" s="1000"/>
      <c r="BW19" s="1622">
        <v>4189706</v>
      </c>
      <c r="BX19" s="1620" t="s">
        <v>1503</v>
      </c>
      <c r="BZ19" s="1208">
        <v>4189714</v>
      </c>
      <c r="CA19" s="998" t="s">
        <v>1504</v>
      </c>
      <c r="CC19" s="1208">
        <v>4189708</v>
      </c>
      <c r="CD19" s="998" t="s">
        <v>1505</v>
      </c>
    </row>
    <row r="20" spans="1:82" ht="21" customHeight="1">
      <c r="A20" s="1004" t="s">
        <v>1506</v>
      </c>
      <c r="B20" s="1005">
        <v>2018</v>
      </c>
      <c r="E20" s="1004" t="s">
        <v>1254</v>
      </c>
      <c r="I20" s="1006" t="s">
        <v>1507</v>
      </c>
      <c r="N20" s="1085" t="s">
        <v>1508</v>
      </c>
      <c r="AW20" s="1047" t="s">
        <v>1495</v>
      </c>
      <c r="AX20" s="1047" t="s">
        <v>1495</v>
      </c>
      <c r="AZ20" s="1047" t="s">
        <v>1509</v>
      </c>
      <c r="BB20" s="1047" t="s">
        <v>1510</v>
      </c>
      <c r="BC20" s="1047" t="s">
        <v>1440</v>
      </c>
      <c r="BE20" s="1047">
        <v>2018</v>
      </c>
      <c r="BH20" s="998" t="s">
        <v>1436</v>
      </c>
      <c r="BJ20" s="998" t="s">
        <v>1363</v>
      </c>
      <c r="BL20" s="998" t="s">
        <v>1363</v>
      </c>
      <c r="BQ20" s="1208">
        <v>4190065</v>
      </c>
      <c r="BR20" s="998" t="s">
        <v>1511</v>
      </c>
      <c r="BS20" s="1356"/>
      <c r="BT20" s="1208">
        <v>4189672</v>
      </c>
      <c r="BU20" s="998" t="s">
        <v>1512</v>
      </c>
      <c r="BV20" s="1000"/>
      <c r="BW20" s="1622">
        <v>4189705</v>
      </c>
      <c r="BX20" s="1620" t="s">
        <v>1513</v>
      </c>
      <c r="BZ20" s="1208">
        <v>4189713</v>
      </c>
      <c r="CA20" s="998" t="s">
        <v>1513</v>
      </c>
      <c r="CC20" s="1208">
        <v>4189709</v>
      </c>
      <c r="CD20" s="998" t="s">
        <v>1514</v>
      </c>
    </row>
    <row r="21" spans="1:82" ht="21" customHeight="1">
      <c r="A21" s="1004" t="s">
        <v>1515</v>
      </c>
      <c r="B21" s="1005">
        <v>2019</v>
      </c>
      <c r="I21" s="1006" t="s">
        <v>1516</v>
      </c>
      <c r="N21" s="1085" t="s">
        <v>1517</v>
      </c>
      <c r="AW21" s="1047" t="s">
        <v>1507</v>
      </c>
      <c r="AX21" s="1047" t="s">
        <v>1507</v>
      </c>
      <c r="AZ21" s="1047" t="s">
        <v>1518</v>
      </c>
      <c r="BB21" s="1047" t="s">
        <v>1519</v>
      </c>
      <c r="BC21" s="1047" t="s">
        <v>1323</v>
      </c>
      <c r="BE21" s="1047">
        <v>2019</v>
      </c>
      <c r="BH21" s="998" t="s">
        <v>1443</v>
      </c>
      <c r="BJ21" s="998" t="s">
        <v>1379</v>
      </c>
      <c r="BL21" s="998" t="s">
        <v>1379</v>
      </c>
      <c r="BQ21" s="1208">
        <v>4190066</v>
      </c>
      <c r="BR21" s="998" t="s">
        <v>1520</v>
      </c>
      <c r="BS21" s="1356"/>
      <c r="BT21" s="1208">
        <v>4189673</v>
      </c>
      <c r="BU21" s="998" t="s">
        <v>1521</v>
      </c>
      <c r="BV21" s="1000"/>
      <c r="BW21" s="1622">
        <v>4189707</v>
      </c>
      <c r="BX21" s="1620" t="s">
        <v>1522</v>
      </c>
      <c r="BZ21" s="1208">
        <v>4189712</v>
      </c>
      <c r="CA21" s="998" t="s">
        <v>1523</v>
      </c>
      <c r="CC21" s="1208">
        <v>4189710</v>
      </c>
      <c r="CD21" s="998" t="s">
        <v>1524</v>
      </c>
    </row>
    <row r="22" spans="1:82" ht="21" customHeight="1">
      <c r="A22" s="1004" t="s">
        <v>1525</v>
      </c>
      <c r="B22" s="1005">
        <v>2020</v>
      </c>
      <c r="N22" s="1085" t="s">
        <v>1526</v>
      </c>
      <c r="AW22" s="1047" t="s">
        <v>1516</v>
      </c>
      <c r="AX22" s="1047" t="s">
        <v>1516</v>
      </c>
      <c r="AZ22" s="1047" t="s">
        <v>1527</v>
      </c>
      <c r="BB22" s="1047" t="s">
        <v>1528</v>
      </c>
      <c r="BC22" s="1047" t="s">
        <v>1323</v>
      </c>
      <c r="BE22" s="1047">
        <v>2020</v>
      </c>
      <c r="BH22" s="998" t="s">
        <v>1450</v>
      </c>
      <c r="BJ22" s="998" t="s">
        <v>1395</v>
      </c>
      <c r="BL22" s="998" t="s">
        <v>1395</v>
      </c>
      <c r="BQ22" s="1208">
        <v>4190067</v>
      </c>
      <c r="BR22" s="998" t="s">
        <v>1529</v>
      </c>
      <c r="BS22" s="1356"/>
      <c r="BT22" s="1208">
        <v>4189674</v>
      </c>
      <c r="BU22" s="998" t="s">
        <v>1530</v>
      </c>
      <c r="BV22" s="1000"/>
      <c r="BW22" s="1000"/>
      <c r="CC22" s="1208">
        <v>4189711</v>
      </c>
      <c r="CD22" s="998" t="s">
        <v>291</v>
      </c>
    </row>
    <row r="23" spans="1:82" ht="21" customHeight="1">
      <c r="A23" s="1004" t="s">
        <v>1531</v>
      </c>
      <c r="B23" s="1005">
        <v>2021</v>
      </c>
      <c r="AW23" s="1047" t="s">
        <v>1532</v>
      </c>
      <c r="AX23" s="1047" t="s">
        <v>1532</v>
      </c>
      <c r="AZ23" s="1047" t="s">
        <v>1533</v>
      </c>
      <c r="BB23" s="1047" t="s">
        <v>1534</v>
      </c>
      <c r="BC23" s="1047" t="s">
        <v>1231</v>
      </c>
      <c r="BE23" s="1047">
        <v>2021</v>
      </c>
      <c r="BH23" s="998" t="s">
        <v>1458</v>
      </c>
      <c r="BJ23" s="998" t="s">
        <v>1411</v>
      </c>
      <c r="BL23" s="998" t="s">
        <v>1411</v>
      </c>
      <c r="BQ23" s="1208">
        <v>4190068</v>
      </c>
      <c r="BR23" s="998" t="s">
        <v>1535</v>
      </c>
      <c r="BS23" s="1356"/>
      <c r="BT23" s="1208">
        <v>4189675</v>
      </c>
      <c r="BU23" s="998" t="s">
        <v>1536</v>
      </c>
      <c r="BV23" s="1000"/>
      <c r="BW23" s="1000"/>
      <c r="CC23" s="1208">
        <v>5110778</v>
      </c>
      <c r="CD23" s="998" t="s">
        <v>1537</v>
      </c>
    </row>
    <row r="24" spans="1:82" ht="21" customHeight="1">
      <c r="A24" s="1004" t="s">
        <v>1538</v>
      </c>
      <c r="B24" s="1005">
        <v>2022</v>
      </c>
      <c r="AW24" s="1047" t="s">
        <v>1539</v>
      </c>
      <c r="AX24" s="1047" t="s">
        <v>1539</v>
      </c>
      <c r="AZ24" s="1047" t="s">
        <v>1540</v>
      </c>
      <c r="BB24" s="1047" t="s">
        <v>1541</v>
      </c>
      <c r="BC24" s="1047" t="s">
        <v>1542</v>
      </c>
      <c r="BE24" s="1047">
        <v>2022</v>
      </c>
      <c r="BH24" s="998" t="s">
        <v>1467</v>
      </c>
      <c r="BJ24" s="998" t="s">
        <v>1425</v>
      </c>
      <c r="BL24" s="998" t="s">
        <v>1425</v>
      </c>
      <c r="BQ24" s="1208">
        <v>4190069</v>
      </c>
      <c r="BR24" s="998" t="s">
        <v>1543</v>
      </c>
      <c r="BS24" s="1356"/>
      <c r="BT24" s="1208">
        <v>4189676</v>
      </c>
      <c r="BU24" s="998" t="s">
        <v>1544</v>
      </c>
      <c r="BV24" s="1000"/>
      <c r="BW24" s="1000"/>
      <c r="CC24" s="1208">
        <v>25575374</v>
      </c>
      <c r="CD24" s="998" t="s">
        <v>1545</v>
      </c>
    </row>
    <row r="25" spans="1:82" ht="11.25" customHeight="1">
      <c r="A25" s="1004" t="s">
        <v>1546</v>
      </c>
      <c r="B25" s="1005">
        <v>2023</v>
      </c>
      <c r="AW25" s="1047" t="s">
        <v>1547</v>
      </c>
      <c r="AX25" s="1047" t="s">
        <v>1547</v>
      </c>
      <c r="AZ25" s="1047" t="s">
        <v>1548</v>
      </c>
      <c r="BB25" s="1047" t="s">
        <v>1549</v>
      </c>
      <c r="BC25" s="1047" t="s">
        <v>1542</v>
      </c>
      <c r="BE25" s="1047">
        <v>2023</v>
      </c>
      <c r="BH25" s="998" t="s">
        <v>1474</v>
      </c>
      <c r="BJ25" s="998" t="s">
        <v>1499</v>
      </c>
      <c r="BL25" s="998" t="s">
        <v>1499</v>
      </c>
      <c r="BQ25" s="1208">
        <v>4190070</v>
      </c>
      <c r="BR25" s="998" t="s">
        <v>1550</v>
      </c>
      <c r="BS25" s="1356"/>
      <c r="BT25" s="1208">
        <v>4189677</v>
      </c>
      <c r="BU25" s="998" t="s">
        <v>1551</v>
      </c>
      <c r="BV25" s="1000"/>
      <c r="BW25" s="1000"/>
    </row>
    <row r="26" spans="1:82" ht="11.25" customHeight="1">
      <c r="A26" s="1004" t="s">
        <v>1552</v>
      </c>
      <c r="B26" s="1005">
        <v>2024</v>
      </c>
      <c r="J26" s="1658" t="s">
        <v>1553</v>
      </c>
      <c r="AX26" s="1047" t="s">
        <v>1554</v>
      </c>
      <c r="AZ26" s="1047" t="s">
        <v>1418</v>
      </c>
      <c r="BB26" s="1047" t="s">
        <v>1555</v>
      </c>
      <c r="BC26" s="1047" t="s">
        <v>1542</v>
      </c>
      <c r="BE26" s="1047">
        <v>2024</v>
      </c>
      <c r="BH26" s="998" t="s">
        <v>1485</v>
      </c>
      <c r="BJ26" s="998" t="s">
        <v>1436</v>
      </c>
      <c r="BL26" s="998" t="s">
        <v>1436</v>
      </c>
      <c r="BQ26" s="1208">
        <v>4190071</v>
      </c>
      <c r="BR26" s="998" t="s">
        <v>1556</v>
      </c>
      <c r="BS26" s="1356"/>
      <c r="BV26" s="1000"/>
      <c r="BW26" s="1000"/>
    </row>
    <row r="27" spans="1:82" ht="11.25" customHeight="1">
      <c r="A27" s="1004" t="s">
        <v>1557</v>
      </c>
      <c r="B27" s="1005">
        <v>2025</v>
      </c>
      <c r="J27" s="113" t="s">
        <v>687</v>
      </c>
      <c r="AX27" s="1047" t="s">
        <v>1558</v>
      </c>
      <c r="BB27" s="1047" t="s">
        <v>1559</v>
      </c>
      <c r="BC27" s="1047" t="s">
        <v>1542</v>
      </c>
      <c r="BE27" s="1047">
        <v>2025</v>
      </c>
      <c r="BH27" s="1000" t="s">
        <v>22</v>
      </c>
      <c r="BJ27" s="998" t="s">
        <v>1443</v>
      </c>
      <c r="BL27" s="998" t="s">
        <v>1443</v>
      </c>
      <c r="BN27" s="1000" t="s">
        <v>22</v>
      </c>
      <c r="BQ27" s="1208">
        <v>4190072</v>
      </c>
      <c r="BR27" s="998" t="s">
        <v>1560</v>
      </c>
      <c r="BS27" s="1356"/>
      <c r="BV27" s="1000"/>
      <c r="BW27" s="1000"/>
    </row>
    <row r="28" spans="1:82" ht="11.25" customHeight="1">
      <c r="A28" s="1004" t="s">
        <v>1561</v>
      </c>
      <c r="D28" s="1029"/>
      <c r="E28" s="1030"/>
      <c r="F28" s="1030"/>
      <c r="H28" s="1031" t="s">
        <v>1562</v>
      </c>
      <c r="AX28" s="1047" t="s">
        <v>1563</v>
      </c>
      <c r="AZ28" s="997" t="s">
        <v>1564</v>
      </c>
      <c r="BB28" s="1047" t="s">
        <v>1565</v>
      </c>
      <c r="BC28" s="1047" t="s">
        <v>1566</v>
      </c>
      <c r="BE28" s="1047">
        <v>2026</v>
      </c>
      <c r="BH28" s="1000" t="s">
        <v>22</v>
      </c>
      <c r="BJ28" s="998" t="s">
        <v>1450</v>
      </c>
      <c r="BL28" s="998" t="s">
        <v>1450</v>
      </c>
      <c r="BN28" s="1000" t="s">
        <v>22</v>
      </c>
      <c r="BQ28" s="1208">
        <v>4190073</v>
      </c>
      <c r="BR28" s="998" t="s">
        <v>1567</v>
      </c>
      <c r="BS28" s="1356"/>
      <c r="BV28" s="1000"/>
      <c r="BW28" s="1000"/>
    </row>
    <row r="29" spans="1:82" ht="11.25" customHeight="1">
      <c r="A29" s="1004" t="s">
        <v>16</v>
      </c>
      <c r="D29" s="1032" t="s">
        <v>1568</v>
      </c>
      <c r="E29" s="1033" t="str">
        <f>IF(TEMPLATE_GROUP="","",INDEX(StartDateList,MATCH(TEMPLATE_GROUP,CodeTemplateList,0),1))</f>
        <v>01.01.2025</v>
      </c>
      <c r="F29" s="1033" t="str">
        <f>IF(TEMPLATE_GROUP="","",INDEX(EndDateList,MATCH(TEMPLATE_GROUP,CodeTemplateList,0),1))</f>
        <v>31.12.2025</v>
      </c>
      <c r="H29" s="1034" t="s">
        <v>1569</v>
      </c>
      <c r="AX29" s="1047" t="s">
        <v>1570</v>
      </c>
      <c r="AZ29" s="1047" t="s">
        <v>1215</v>
      </c>
      <c r="BB29" s="1047" t="s">
        <v>1418</v>
      </c>
      <c r="BC29" s="1020"/>
      <c r="BE29" s="1047">
        <v>2027</v>
      </c>
      <c r="BJ29" s="998" t="s">
        <v>1458</v>
      </c>
      <c r="BL29" s="998" t="s">
        <v>1458</v>
      </c>
    </row>
    <row r="30" spans="1:82" ht="11.25" customHeight="1">
      <c r="A30" s="1004" t="s">
        <v>1571</v>
      </c>
      <c r="D30" s="1035"/>
      <c r="E30" s="1036"/>
      <c r="F30" s="1036"/>
      <c r="AX30" s="1047" t="s">
        <v>1572</v>
      </c>
      <c r="AZ30" s="1047" t="s">
        <v>1243</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01.01.2025</v>
      </c>
      <c r="F32" s="1033" t="str">
        <f>IF(TEMPLATE_GROUP="","",INDEX(EndDateList,MATCH(TEMPLATE_GROUP,CodeTemplateList,0),1))</f>
        <v>31.12.2025</v>
      </c>
      <c r="H32" s="1038" t="s">
        <v>1580</v>
      </c>
      <c r="O32" s="1004" t="s">
        <v>1213</v>
      </c>
      <c r="AX32" s="1047" t="s">
        <v>1581</v>
      </c>
      <c r="AZ32" s="1047" t="s">
        <v>1311</v>
      </c>
      <c r="BE32" s="1047">
        <v>2030</v>
      </c>
      <c r="BJ32" s="998" t="s">
        <v>1467</v>
      </c>
      <c r="BL32" s="998" t="s">
        <v>1467</v>
      </c>
    </row>
    <row r="33" spans="1:66" ht="11.25" customHeight="1">
      <c r="A33" s="1004" t="s">
        <v>1582</v>
      </c>
      <c r="O33" s="1004" t="s">
        <v>1240</v>
      </c>
      <c r="AX33" s="1047" t="s">
        <v>1583</v>
      </c>
      <c r="AZ33" s="1047" t="s">
        <v>1214</v>
      </c>
      <c r="BE33" s="1047">
        <v>2031</v>
      </c>
      <c r="BJ33" s="998" t="s">
        <v>1474</v>
      </c>
      <c r="BL33" s="998" t="s">
        <v>1474</v>
      </c>
    </row>
    <row r="34" spans="1:66" ht="11.25" customHeight="1">
      <c r="A34" s="1004" t="s">
        <v>1584</v>
      </c>
      <c r="O34" s="1004" t="s">
        <v>1276</v>
      </c>
      <c r="AX34" s="1047" t="s">
        <v>1585</v>
      </c>
      <c r="BE34" s="1047">
        <v>2032</v>
      </c>
      <c r="BJ34" s="998" t="s">
        <v>1485</v>
      </c>
      <c r="BL34" s="998" t="s">
        <v>1485</v>
      </c>
    </row>
    <row r="35" spans="1:66" ht="11.25" customHeight="1">
      <c r="A35" s="1004" t="s">
        <v>1586</v>
      </c>
      <c r="O35" s="1004" t="s">
        <v>1309</v>
      </c>
      <c r="AX35" s="1047" t="s">
        <v>1587</v>
      </c>
      <c r="AZ35" s="997" t="s">
        <v>1588</v>
      </c>
      <c r="BE35" s="1047">
        <v>2033</v>
      </c>
      <c r="BL35" s="998" t="s">
        <v>1589</v>
      </c>
    </row>
    <row r="36" spans="1:66" ht="11.25" customHeight="1">
      <c r="A36" s="1796" t="s">
        <v>1590</v>
      </c>
      <c r="D36" s="1039" t="s">
        <v>1591</v>
      </c>
      <c r="E36" s="1040" t="s">
        <v>852</v>
      </c>
      <c r="F36" s="1041" t="str">
        <f>INDEX(E37:E41,MATCH(TEMPLATE_SPHERE,F37:F41,0))</f>
        <v>холодного водоснабжения</v>
      </c>
      <c r="G36" s="1041" t="str">
        <f>INDEX(G37:G41,MATCH(TEMPLATE_SPHERE,F37:F41,0))</f>
        <v>холодное водоснабжение</v>
      </c>
      <c r="O36" s="1004" t="s">
        <v>1334</v>
      </c>
      <c r="AX36" s="1047" t="s">
        <v>1592</v>
      </c>
      <c r="AZ36" s="1047" t="s">
        <v>1214</v>
      </c>
      <c r="BE36" s="1047">
        <v>2034</v>
      </c>
      <c r="BL36" s="998" t="s">
        <v>1593</v>
      </c>
    </row>
    <row r="37" spans="1:66" ht="11.25" customHeight="1">
      <c r="A37" s="1004" t="s">
        <v>1594</v>
      </c>
      <c r="E37" s="344" t="s">
        <v>1595</v>
      </c>
      <c r="F37" s="1042" t="s">
        <v>806</v>
      </c>
      <c r="G37" s="344" t="s">
        <v>1596</v>
      </c>
      <c r="O37" s="1004" t="s">
        <v>1353</v>
      </c>
      <c r="AX37" s="1047" t="s">
        <v>1597</v>
      </c>
      <c r="AZ37" s="1047" t="s">
        <v>1242</v>
      </c>
      <c r="BE37" s="1047">
        <v>2035</v>
      </c>
    </row>
    <row r="38" spans="1:66" ht="11.25" customHeight="1">
      <c r="A38" s="1004" t="s">
        <v>1598</v>
      </c>
      <c r="E38" s="344" t="s">
        <v>1599</v>
      </c>
      <c r="F38" s="1043" t="s">
        <v>852</v>
      </c>
      <c r="G38" s="344" t="s">
        <v>1600</v>
      </c>
      <c r="O38" s="1004" t="s">
        <v>1370</v>
      </c>
      <c r="AX38" s="1047" t="s">
        <v>1601</v>
      </c>
      <c r="AZ38" s="1047" t="s">
        <v>1277</v>
      </c>
      <c r="BE38" s="1047">
        <v>2036</v>
      </c>
      <c r="BH38" s="997" t="s">
        <v>1602</v>
      </c>
      <c r="BJ38" s="997" t="s">
        <v>1603</v>
      </c>
      <c r="BL38" s="997" t="s">
        <v>1604</v>
      </c>
      <c r="BN38" s="997" t="s">
        <v>1605</v>
      </c>
    </row>
    <row r="39" spans="1:66" ht="11.25" customHeight="1">
      <c r="A39" s="1004" t="s">
        <v>1606</v>
      </c>
      <c r="E39" s="344" t="s">
        <v>1607</v>
      </c>
      <c r="F39" s="1043" t="s">
        <v>905</v>
      </c>
      <c r="G39" s="344" t="s">
        <v>1608</v>
      </c>
      <c r="O39" s="1004" t="s">
        <v>1386</v>
      </c>
      <c r="AX39" s="1047" t="s">
        <v>1609</v>
      </c>
      <c r="AZ39" s="1047" t="s">
        <v>1310</v>
      </c>
      <c r="BE39" s="1047">
        <v>2037</v>
      </c>
      <c r="BH39" s="998" t="s">
        <v>1610</v>
      </c>
      <c r="BJ39" s="1144" t="s">
        <v>1610</v>
      </c>
      <c r="BL39" s="1144" t="s">
        <v>1610</v>
      </c>
      <c r="BN39" s="998" t="s">
        <v>1611</v>
      </c>
    </row>
    <row r="40" spans="1:66" ht="11.25" customHeight="1">
      <c r="A40" s="1004" t="s">
        <v>1612</v>
      </c>
      <c r="E40" s="344" t="s">
        <v>1613</v>
      </c>
      <c r="F40" s="1043" t="s">
        <v>892</v>
      </c>
      <c r="G40" s="344" t="s">
        <v>1614</v>
      </c>
      <c r="O40" s="1004" t="s">
        <v>1402</v>
      </c>
      <c r="AX40" s="1047" t="s">
        <v>1615</v>
      </c>
      <c r="BE40" s="1047">
        <v>2038</v>
      </c>
      <c r="BH40" s="998" t="s">
        <v>1616</v>
      </c>
      <c r="BJ40" s="1144" t="s">
        <v>1025</v>
      </c>
      <c r="BL40" s="1144" t="s">
        <v>1025</v>
      </c>
      <c r="BN40" s="998" t="s">
        <v>1059</v>
      </c>
    </row>
    <row r="41" spans="1:66" ht="11.25" customHeight="1">
      <c r="A41" s="1004" t="s">
        <v>1617</v>
      </c>
      <c r="E41" s="344" t="s">
        <v>1618</v>
      </c>
      <c r="F41" s="1043" t="s">
        <v>1619</v>
      </c>
      <c r="G41" s="344" t="s">
        <v>1618</v>
      </c>
      <c r="O41" s="1004" t="s">
        <v>1418</v>
      </c>
      <c r="AX41" s="1047" t="s">
        <v>1620</v>
      </c>
      <c r="AZ41" s="997" t="s">
        <v>1621</v>
      </c>
      <c r="BE41" s="1047">
        <v>2039</v>
      </c>
      <c r="BH41" s="998" t="s">
        <v>1622</v>
      </c>
      <c r="BJ41" s="1144" t="s">
        <v>1021</v>
      </c>
      <c r="BL41" s="1144" t="s">
        <v>1021</v>
      </c>
      <c r="BN41" s="998" t="s">
        <v>1046</v>
      </c>
    </row>
    <row r="42" spans="1:66" ht="11.25" customHeight="1">
      <c r="A42" s="1004" t="s">
        <v>1623</v>
      </c>
      <c r="AX42" s="1047" t="s">
        <v>1624</v>
      </c>
      <c r="AZ42" s="1047" t="s">
        <v>1213</v>
      </c>
      <c r="BE42" s="1047">
        <v>2040</v>
      </c>
      <c r="BH42" s="998" t="s">
        <v>1043</v>
      </c>
      <c r="BJ42" s="1144" t="s">
        <v>1023</v>
      </c>
      <c r="BL42" s="1144" t="s">
        <v>1023</v>
      </c>
      <c r="BN42" s="998" t="s">
        <v>1625</v>
      </c>
    </row>
    <row r="43" spans="1:66" ht="11.25" customHeight="1">
      <c r="A43" s="1004" t="s">
        <v>1626</v>
      </c>
      <c r="AX43" s="1047" t="s">
        <v>1627</v>
      </c>
      <c r="AZ43" s="1047" t="s">
        <v>1240</v>
      </c>
      <c r="BE43" s="1047">
        <v>2041</v>
      </c>
      <c r="BH43" s="998" t="s">
        <v>1628</v>
      </c>
      <c r="BJ43" s="1144" t="s">
        <v>1622</v>
      </c>
      <c r="BL43" s="1144" t="s">
        <v>1622</v>
      </c>
      <c r="BN43" s="998" t="s">
        <v>1629</v>
      </c>
    </row>
    <row r="44" spans="1:66" ht="11.25" customHeight="1">
      <c r="A44" s="1004" t="s">
        <v>1630</v>
      </c>
      <c r="G44" s="1023">
        <f ca="1">YEAR(TODAY())</f>
        <v>2025</v>
      </c>
      <c r="I44" s="730" t="s">
        <v>1631</v>
      </c>
      <c r="J44" s="1019" t="s">
        <v>1632</v>
      </c>
      <c r="K44" s="1019" t="s">
        <v>1633</v>
      </c>
      <c r="AX44" s="1047" t="s">
        <v>1634</v>
      </c>
      <c r="AZ44" s="1047" t="s">
        <v>1276</v>
      </c>
      <c r="BE44" s="1047">
        <v>2042</v>
      </c>
      <c r="BH44" s="998" t="s">
        <v>1635</v>
      </c>
      <c r="BJ44" s="1144" t="s">
        <v>1043</v>
      </c>
      <c r="BL44" s="1144" t="s">
        <v>1043</v>
      </c>
      <c r="BN44" s="998" t="s">
        <v>1636</v>
      </c>
    </row>
    <row r="45" spans="1:66" ht="11.25" customHeight="1">
      <c r="A45" s="1004" t="s">
        <v>1637</v>
      </c>
      <c r="D45" s="1039" t="s">
        <v>1638</v>
      </c>
      <c r="E45" s="1040" t="s">
        <v>1639</v>
      </c>
      <c r="F45" s="728" t="s">
        <v>1640</v>
      </c>
      <c r="G45" s="727" t="s">
        <v>1641</v>
      </c>
      <c r="H45" s="730" t="s">
        <v>1642</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1643</v>
      </c>
      <c r="AZ45" s="1047" t="s">
        <v>1309</v>
      </c>
      <c r="BE45" s="1047">
        <v>2043</v>
      </c>
      <c r="BH45" s="998" t="s">
        <v>1644</v>
      </c>
      <c r="BJ45" s="1144" t="s">
        <v>1037</v>
      </c>
      <c r="BL45" s="1144" t="s">
        <v>1037</v>
      </c>
      <c r="BN45" s="998" t="s">
        <v>1645</v>
      </c>
    </row>
    <row r="46" spans="1:66" ht="11.25" customHeight="1">
      <c r="A46" s="1004" t="s">
        <v>1646</v>
      </c>
      <c r="E46" s="344" t="s">
        <v>27</v>
      </c>
      <c r="F46" s="1042" t="s">
        <v>1647</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1648</v>
      </c>
      <c r="AZ46" s="1047" t="s">
        <v>1334</v>
      </c>
      <c r="BE46" s="1047">
        <v>2044</v>
      </c>
      <c r="BH46" s="998" t="s">
        <v>1046</v>
      </c>
      <c r="BJ46" s="1144" t="s">
        <v>1027</v>
      </c>
      <c r="BL46" s="1144" t="s">
        <v>1027</v>
      </c>
      <c r="BN46" s="998" t="s">
        <v>1649</v>
      </c>
    </row>
    <row r="47" spans="1:66" ht="11.25" customHeight="1">
      <c r="A47" s="1004" t="s">
        <v>1650</v>
      </c>
      <c r="E47" s="344" t="s">
        <v>33</v>
      </c>
      <c r="F47" s="1043" t="s">
        <v>1651</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1652</v>
      </c>
      <c r="AZ47" s="1047" t="s">
        <v>1353</v>
      </c>
      <c r="BE47" s="1047">
        <v>2045</v>
      </c>
      <c r="BH47" s="998" t="s">
        <v>1625</v>
      </c>
      <c r="BJ47" s="1144" t="s">
        <v>1029</v>
      </c>
      <c r="BL47" s="1144" t="s">
        <v>1029</v>
      </c>
      <c r="BN47" s="998" t="s">
        <v>1653</v>
      </c>
    </row>
    <row r="48" spans="1:66" ht="11.25" customHeight="1">
      <c r="A48" s="1004" t="s">
        <v>1654</v>
      </c>
      <c r="E48" s="344" t="s">
        <v>1655</v>
      </c>
      <c r="F48" s="1043" t="s">
        <v>1656</v>
      </c>
      <c r="G48" s="1044" t="str">
        <f>IFERROR(IF(f_year="","01.01."&amp;CURRENT_YEAR,"01.01."&amp;f_year),"01.01."&amp;CURRENT_YEAR)</f>
        <v>01.01.2025</v>
      </c>
      <c r="H48" s="1044" t="str">
        <f>IFERROR(IF(f_year="","31.12."&amp;CURRENT_YEAR,"31.12."&amp;f_year),"31.12."&amp;CURRENT_YEAR)</f>
        <v>31.12.2025</v>
      </c>
      <c r="I48" s="1669" t="b">
        <f>IF(f_year="",TRUE,FALSE)</f>
        <v>0</v>
      </c>
      <c r="J48" s="1672" t="s">
        <v>1657</v>
      </c>
      <c r="K48" s="1673"/>
      <c r="AX48" s="1047" t="s">
        <v>1658</v>
      </c>
      <c r="AZ48" s="1047" t="s">
        <v>1370</v>
      </c>
      <c r="BE48" s="1047">
        <v>2046</v>
      </c>
      <c r="BH48" s="998" t="s">
        <v>1629</v>
      </c>
      <c r="BJ48" s="1144" t="s">
        <v>1031</v>
      </c>
      <c r="BL48" s="1144" t="s">
        <v>1031</v>
      </c>
      <c r="BN48" s="998" t="s">
        <v>1659</v>
      </c>
    </row>
    <row r="49" spans="1:64" ht="11.25" customHeight="1">
      <c r="A49" s="1004" t="s">
        <v>1660</v>
      </c>
      <c r="E49" s="344" t="s">
        <v>1661</v>
      </c>
      <c r="F49" s="1043" t="s">
        <v>1639</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1662</v>
      </c>
      <c r="AZ49" s="1047" t="s">
        <v>1386</v>
      </c>
      <c r="BE49" s="1047">
        <v>2047</v>
      </c>
      <c r="BH49" s="998" t="s">
        <v>1047</v>
      </c>
      <c r="BJ49" s="1144" t="s">
        <v>1033</v>
      </c>
      <c r="BL49" s="1144" t="s">
        <v>1033</v>
      </c>
    </row>
    <row r="50" spans="1:64" ht="11.25" customHeight="1">
      <c r="A50" s="1004" t="s">
        <v>1663</v>
      </c>
      <c r="E50" s="344" t="s">
        <v>1664</v>
      </c>
      <c r="F50" s="1043" t="s">
        <v>1017</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1665</v>
      </c>
      <c r="AZ50" s="1047" t="s">
        <v>1402</v>
      </c>
      <c r="BE50" s="1047">
        <v>2048</v>
      </c>
      <c r="BH50" s="998" t="s">
        <v>1636</v>
      </c>
      <c r="BJ50" s="1144" t="s">
        <v>1035</v>
      </c>
      <c r="BL50" s="1144" t="s">
        <v>1035</v>
      </c>
    </row>
    <row r="51" spans="1:64" ht="11.25" customHeight="1">
      <c r="A51" s="1004" t="s">
        <v>1666</v>
      </c>
      <c r="E51" s="344" t="s">
        <v>1667</v>
      </c>
      <c r="F51" s="1043" t="s">
        <v>1668</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1669</v>
      </c>
      <c r="AZ51" s="1047" t="s">
        <v>1418</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1674</v>
      </c>
      <c r="AZ52" s="1047" t="s">
        <v>1214</v>
      </c>
      <c r="BE52" s="1047">
        <v>2050</v>
      </c>
      <c r="BH52" s="998" t="s">
        <v>1649</v>
      </c>
      <c r="BJ52" s="1144" t="s">
        <v>1046</v>
      </c>
      <c r="BL52" s="1144" t="s">
        <v>1046</v>
      </c>
    </row>
    <row r="53" spans="1:64" ht="11.25" customHeight="1">
      <c r="A53" s="1004" t="s">
        <v>1675</v>
      </c>
      <c r="E53" s="344" t="s">
        <v>1676</v>
      </c>
      <c r="F53" s="1043" t="s">
        <v>1676</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1677</v>
      </c>
      <c r="K53" s="1673"/>
      <c r="AX53" s="1047" t="s">
        <v>1678</v>
      </c>
      <c r="BE53" s="1047">
        <v>2051</v>
      </c>
      <c r="BH53" s="998" t="s">
        <v>1653</v>
      </c>
      <c r="BJ53" s="1144" t="s">
        <v>1625</v>
      </c>
      <c r="BL53" s="1144" t="s">
        <v>1625</v>
      </c>
    </row>
    <row r="54" spans="1:64" ht="11.25" customHeight="1">
      <c r="A54" s="1004" t="s">
        <v>1679</v>
      </c>
      <c r="AX54" s="1047" t="s">
        <v>1680</v>
      </c>
      <c r="AZ54" s="997" t="s">
        <v>1681</v>
      </c>
      <c r="BE54" s="1047">
        <v>2052</v>
      </c>
      <c r="BH54" s="998" t="s">
        <v>1659</v>
      </c>
      <c r="BJ54" s="1144" t="s">
        <v>1629</v>
      </c>
      <c r="BL54" s="1144" t="s">
        <v>1629</v>
      </c>
    </row>
    <row r="55" spans="1:64" ht="11.25" customHeight="1">
      <c r="A55" s="1004" t="s">
        <v>1682</v>
      </c>
      <c r="AX55" s="1047" t="s">
        <v>1683</v>
      </c>
      <c r="AZ55" s="1047" t="s">
        <v>1216</v>
      </c>
      <c r="BE55" s="1047">
        <v>2053</v>
      </c>
      <c r="BH55" s="1000" t="s">
        <v>22</v>
      </c>
      <c r="BJ55" s="1144" t="s">
        <v>1047</v>
      </c>
      <c r="BL55" s="1144" t="s">
        <v>1047</v>
      </c>
    </row>
    <row r="56" spans="1:64" ht="11.25" customHeight="1">
      <c r="A56" s="1004" t="s">
        <v>1684</v>
      </c>
      <c r="D56" s="1046" t="s">
        <v>1685</v>
      </c>
      <c r="E56" s="1024" t="s">
        <v>109</v>
      </c>
      <c r="F56" s="1004" t="s">
        <v>1686</v>
      </c>
      <c r="AX56" s="1047" t="s">
        <v>1687</v>
      </c>
      <c r="AZ56" s="1047" t="s">
        <v>1244</v>
      </c>
      <c r="BE56" s="1047">
        <v>2054</v>
      </c>
      <c r="BH56" s="1000" t="s">
        <v>22</v>
      </c>
      <c r="BJ56" s="1144" t="s">
        <v>1636</v>
      </c>
      <c r="BL56" s="1144" t="s">
        <v>1636</v>
      </c>
    </row>
    <row r="57" spans="1:64" ht="11.25" customHeight="1">
      <c r="A57" s="1004" t="s">
        <v>1688</v>
      </c>
      <c r="D57" s="1046" t="s">
        <v>1689</v>
      </c>
      <c r="E57" s="1024" t="s">
        <v>109</v>
      </c>
      <c r="F57" s="1004" t="s">
        <v>1686</v>
      </c>
      <c r="AX57" s="1047" t="s">
        <v>1690</v>
      </c>
      <c r="AZ57" s="1047" t="s">
        <v>1279</v>
      </c>
      <c r="BE57" s="1047">
        <v>2055</v>
      </c>
      <c r="BJ57" s="1144" t="s">
        <v>1645</v>
      </c>
      <c r="BL57" s="1144" t="s">
        <v>1645</v>
      </c>
    </row>
    <row r="58" spans="1:64" ht="11.25" customHeight="1">
      <c r="A58" s="1004" t="s">
        <v>1691</v>
      </c>
      <c r="D58" s="1046" t="s">
        <v>1692</v>
      </c>
      <c r="E58" s="1024" t="s">
        <v>109</v>
      </c>
      <c r="F58" s="1004" t="s">
        <v>1686</v>
      </c>
      <c r="AX58" s="1047" t="s">
        <v>1693</v>
      </c>
      <c r="BE58" s="1047">
        <v>2056</v>
      </c>
      <c r="BJ58" s="1144" t="s">
        <v>1649</v>
      </c>
      <c r="BL58" s="1144" t="s">
        <v>1649</v>
      </c>
    </row>
    <row r="59" spans="1:64" ht="11.25" customHeight="1">
      <c r="A59" s="1004" t="s">
        <v>1694</v>
      </c>
      <c r="D59" s="1046" t="s">
        <v>131</v>
      </c>
      <c r="E59" s="1024" t="s">
        <v>1581</v>
      </c>
      <c r="F59" s="1004" t="s">
        <v>1695</v>
      </c>
      <c r="AX59" s="1047" t="s">
        <v>1696</v>
      </c>
      <c r="AZ59" s="997" t="s">
        <v>1697</v>
      </c>
      <c r="BE59" s="1047">
        <v>2057</v>
      </c>
      <c r="BJ59" s="1144" t="s">
        <v>1653</v>
      </c>
      <c r="BL59" s="1144" t="s">
        <v>1653</v>
      </c>
    </row>
    <row r="60" spans="1:64" ht="11.25" customHeight="1">
      <c r="A60" s="1004" t="s">
        <v>1698</v>
      </c>
      <c r="D60" s="1046" t="s">
        <v>1699</v>
      </c>
      <c r="E60" s="1024" t="s">
        <v>1581</v>
      </c>
      <c r="F60" s="1004" t="s">
        <v>1695</v>
      </c>
      <c r="AX60" s="1047" t="s">
        <v>1700</v>
      </c>
      <c r="AZ60" s="1047" t="s">
        <v>1217</v>
      </c>
      <c r="BE60" s="1047">
        <v>2058</v>
      </c>
      <c r="BJ60" s="1144" t="s">
        <v>1659</v>
      </c>
      <c r="BL60" s="1144" t="s">
        <v>1659</v>
      </c>
    </row>
    <row r="61" spans="1:64" ht="11.25" customHeight="1">
      <c r="A61" s="1004" t="s">
        <v>1701</v>
      </c>
      <c r="D61" s="1046" t="s">
        <v>1702</v>
      </c>
      <c r="E61" s="1024" t="s">
        <v>1581</v>
      </c>
      <c r="F61" s="1004" t="s">
        <v>1695</v>
      </c>
      <c r="AX61" s="1047" t="s">
        <v>1703</v>
      </c>
      <c r="AZ61" s="1047" t="s">
        <v>1245</v>
      </c>
      <c r="BE61" s="1047">
        <v>2059</v>
      </c>
      <c r="BL61" s="1144" t="s">
        <v>1039</v>
      </c>
    </row>
    <row r="62" spans="1:64" ht="11.25" customHeight="1">
      <c r="A62" s="1004" t="s">
        <v>1704</v>
      </c>
      <c r="D62" s="1046" t="s">
        <v>130</v>
      </c>
      <c r="E62" s="1024">
        <v>30</v>
      </c>
      <c r="F62" s="1004" t="s">
        <v>1695</v>
      </c>
      <c r="AZ62" s="1047" t="s">
        <v>1280</v>
      </c>
      <c r="BE62" s="1047">
        <v>2060</v>
      </c>
      <c r="BL62" s="1144" t="s">
        <v>1041</v>
      </c>
    </row>
    <row r="63" spans="1:64" ht="11.25" customHeight="1">
      <c r="A63" s="1004" t="s">
        <v>1705</v>
      </c>
      <c r="D63" s="1046" t="s">
        <v>1706</v>
      </c>
      <c r="E63" s="1024">
        <v>30</v>
      </c>
      <c r="F63" s="1004" t="s">
        <v>1695</v>
      </c>
      <c r="AZ63" s="1047" t="s">
        <v>1312</v>
      </c>
      <c r="BE63" s="1047">
        <v>2061</v>
      </c>
    </row>
    <row r="64" spans="1:64" ht="11.25" customHeight="1">
      <c r="A64" s="1004" t="s">
        <v>1707</v>
      </c>
      <c r="D64" s="1046" t="s">
        <v>1708</v>
      </c>
      <c r="E64" s="1024">
        <v>30</v>
      </c>
      <c r="F64" s="1004" t="s">
        <v>1695</v>
      </c>
      <c r="AZ64" s="1047" t="s">
        <v>1335</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1218</v>
      </c>
      <c r="BE67" s="1047">
        <v>2065</v>
      </c>
    </row>
    <row r="68" spans="1:66" ht="11.25" customHeight="1">
      <c r="A68" s="1004" t="s">
        <v>1713</v>
      </c>
      <c r="AZ68" s="1047" t="s">
        <v>1246</v>
      </c>
      <c r="BE68" s="1047">
        <v>2066</v>
      </c>
      <c r="BH68" s="997" t="s">
        <v>1714</v>
      </c>
      <c r="BJ68" s="997" t="s">
        <v>1715</v>
      </c>
      <c r="BL68" s="997" t="s">
        <v>1716</v>
      </c>
      <c r="BN68" s="997" t="s">
        <v>1717</v>
      </c>
    </row>
    <row r="69" spans="1:66" ht="11.25" customHeight="1">
      <c r="A69" s="1004" t="s">
        <v>1718</v>
      </c>
      <c r="AZ69" s="1047" t="s">
        <v>1281</v>
      </c>
      <c r="BE69" s="1047">
        <v>2067</v>
      </c>
      <c r="BH69" s="998" t="s">
        <v>1719</v>
      </c>
      <c r="BI69" s="1045" t="s">
        <v>107</v>
      </c>
      <c r="BJ69" s="998" t="s">
        <v>1720</v>
      </c>
      <c r="BK69" s="1045" t="s">
        <v>107</v>
      </c>
      <c r="BL69" s="998" t="s">
        <v>1721</v>
      </c>
      <c r="BM69" s="1000" t="s">
        <v>107</v>
      </c>
      <c r="BN69" s="998" t="s">
        <v>1722</v>
      </c>
    </row>
    <row r="70" spans="1:66" ht="11.25" customHeight="1">
      <c r="A70" s="1004" t="s">
        <v>1723</v>
      </c>
      <c r="AZ70" s="1047" t="s">
        <v>1313</v>
      </c>
      <c r="BE70" s="1047">
        <v>2068</v>
      </c>
      <c r="BH70" s="998" t="s">
        <v>1724</v>
      </c>
      <c r="BJ70" s="998" t="s">
        <v>1725</v>
      </c>
      <c r="BL70" s="998" t="s">
        <v>1726</v>
      </c>
      <c r="BN70" s="998" t="s">
        <v>1727</v>
      </c>
    </row>
    <row r="71" spans="1:66" ht="11.25" customHeight="1">
      <c r="A71" s="1004" t="s">
        <v>1728</v>
      </c>
      <c r="AZ71" s="1047" t="s">
        <v>1315</v>
      </c>
      <c r="BE71" s="1047">
        <v>2069</v>
      </c>
      <c r="BH71" s="998" t="s">
        <v>1729</v>
      </c>
      <c r="BI71" s="1045" t="s">
        <v>88</v>
      </c>
      <c r="BJ71" s="998" t="s">
        <v>1730</v>
      </c>
      <c r="BK71" s="1045" t="s">
        <v>88</v>
      </c>
      <c r="BL71" s="998" t="s">
        <v>1731</v>
      </c>
      <c r="BM71" s="1000" t="s">
        <v>88</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109</v>
      </c>
      <c r="BJ73" s="998" t="s">
        <v>1738</v>
      </c>
      <c r="BK73" s="1045" t="s">
        <v>109</v>
      </c>
      <c r="BL73" s="998" t="s">
        <v>1739</v>
      </c>
      <c r="BM73" s="1000" t="s">
        <v>109</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1227</v>
      </c>
      <c r="BH76" s="998" t="s">
        <v>1750</v>
      </c>
      <c r="BJ76" s="998" t="s">
        <v>1751</v>
      </c>
      <c r="BL76" s="998" t="s">
        <v>1752</v>
      </c>
    </row>
    <row r="77" spans="1:66" ht="11.25" customHeight="1">
      <c r="A77" s="1004" t="s">
        <v>1753</v>
      </c>
      <c r="AZ77" s="1047" t="s">
        <v>1256</v>
      </c>
    </row>
    <row r="78" spans="1:66" ht="11.25" customHeight="1">
      <c r="A78" s="1004" t="s">
        <v>1754</v>
      </c>
      <c r="AZ78" s="1047" t="s">
        <v>1288</v>
      </c>
    </row>
    <row r="79" spans="1:66" ht="11.25" customHeight="1">
      <c r="A79" s="1004" t="s">
        <v>1755</v>
      </c>
      <c r="AZ79" s="1047" t="s">
        <v>1319</v>
      </c>
      <c r="BH79" s="997" t="s">
        <v>1756</v>
      </c>
      <c r="BJ79" s="997" t="s">
        <v>1757</v>
      </c>
      <c r="BL79" s="997" t="s">
        <v>1758</v>
      </c>
    </row>
    <row r="80" spans="1:66" ht="11.25" customHeight="1">
      <c r="A80" s="1004" t="s">
        <v>1759</v>
      </c>
      <c r="AZ80" s="1047" t="s">
        <v>1340</v>
      </c>
      <c r="BH80" s="998" t="s">
        <v>1760</v>
      </c>
      <c r="BJ80" s="998" t="s">
        <v>1761</v>
      </c>
      <c r="BL80" s="998" t="s">
        <v>1762</v>
      </c>
    </row>
    <row r="81" spans="1:66" ht="11.25" customHeight="1">
      <c r="A81" s="1004" t="s">
        <v>1763</v>
      </c>
      <c r="AZ81" s="1047" t="s">
        <v>1357</v>
      </c>
      <c r="BH81" s="998" t="s">
        <v>1764</v>
      </c>
      <c r="BJ81" s="998" t="s">
        <v>1765</v>
      </c>
      <c r="BL81" s="998" t="s">
        <v>1766</v>
      </c>
    </row>
    <row r="82" spans="1:66" ht="11.25" customHeight="1">
      <c r="A82" s="1004" t="s">
        <v>1767</v>
      </c>
      <c r="AZ82" s="1047" t="s">
        <v>1372</v>
      </c>
      <c r="BH82" s="998" t="s">
        <v>1768</v>
      </c>
      <c r="BJ82" s="998" t="s">
        <v>1769</v>
      </c>
      <c r="BL82" s="998" t="s">
        <v>1770</v>
      </c>
    </row>
    <row r="83" spans="1:66" ht="11.25" customHeight="1">
      <c r="A83" s="1004" t="s">
        <v>1771</v>
      </c>
      <c r="BH83" s="998" t="s">
        <v>1772</v>
      </c>
      <c r="BJ83" s="998" t="s">
        <v>1773</v>
      </c>
      <c r="BL83" s="998" t="s">
        <v>1774</v>
      </c>
    </row>
    <row r="84" spans="1:66" ht="11.25" customHeight="1">
      <c r="A84" s="1004" t="s">
        <v>1775</v>
      </c>
      <c r="AZ84" s="997" t="s">
        <v>1776</v>
      </c>
    </row>
    <row r="85" spans="1:66" ht="11.25" customHeight="1">
      <c r="A85" s="1796" t="s">
        <v>1777</v>
      </c>
      <c r="AZ85" s="1047" t="s">
        <v>1778</v>
      </c>
    </row>
    <row r="86" spans="1:66" ht="11.25" customHeight="1">
      <c r="A86" s="1004" t="s">
        <v>1779</v>
      </c>
      <c r="AZ86" s="1047" t="s">
        <v>1780</v>
      </c>
      <c r="BH86" s="997" t="s">
        <v>1781</v>
      </c>
      <c r="BJ86" s="997" t="s">
        <v>1782</v>
      </c>
      <c r="BL86" s="997" t="s">
        <v>1783</v>
      </c>
    </row>
    <row r="87" spans="1:66" ht="11.25" customHeight="1">
      <c r="A87" s="1004" t="s">
        <v>1784</v>
      </c>
      <c r="AZ87" s="1047" t="s">
        <v>1785</v>
      </c>
      <c r="BH87" s="998" t="s">
        <v>1786</v>
      </c>
      <c r="BJ87" s="998" t="s">
        <v>1787</v>
      </c>
      <c r="BL87" s="998" t="s">
        <v>1788</v>
      </c>
    </row>
    <row r="88" spans="1:66" ht="11.25" customHeight="1">
      <c r="A88" s="1004" t="s">
        <v>1789</v>
      </c>
      <c r="AZ88" s="1533"/>
      <c r="BH88" s="998" t="s">
        <v>1790</v>
      </c>
      <c r="BJ88" s="998" t="s">
        <v>1791</v>
      </c>
      <c r="BL88" s="998" t="s">
        <v>1792</v>
      </c>
    </row>
    <row r="89" spans="1:66" ht="11.25" customHeight="1">
      <c r="A89" s="1004" t="s">
        <v>1793</v>
      </c>
      <c r="AZ89" s="997" t="s">
        <v>1794</v>
      </c>
    </row>
    <row r="90" spans="1:66" ht="11.25" customHeight="1">
      <c r="A90" s="1004" t="s">
        <v>1795</v>
      </c>
      <c r="AZ90" s="1047" t="s">
        <v>1017</v>
      </c>
    </row>
    <row r="91" spans="1:66" ht="11.25" customHeight="1">
      <c r="A91" s="1004" t="s">
        <v>1796</v>
      </c>
      <c r="AZ91" s="1047" t="s">
        <v>1053</v>
      </c>
      <c r="BH91" s="997" t="s">
        <v>1797</v>
      </c>
      <c r="BJ91" s="997" t="s">
        <v>1798</v>
      </c>
      <c r="BL91" s="997" t="s">
        <v>1799</v>
      </c>
    </row>
    <row r="92" spans="1:66" ht="11.25" customHeight="1">
      <c r="AZ92" s="1047" t="s">
        <v>1800</v>
      </c>
      <c r="BH92" s="998" t="s">
        <v>1801</v>
      </c>
      <c r="BJ92" s="998" t="s">
        <v>1802</v>
      </c>
      <c r="BL92" s="998" t="s">
        <v>1803</v>
      </c>
    </row>
    <row r="93" spans="1:66" ht="11.25" customHeight="1">
      <c r="AZ93" s="1047" t="s">
        <v>1804</v>
      </c>
      <c r="BH93" s="998" t="s">
        <v>1805</v>
      </c>
      <c r="BJ93" s="998" t="s">
        <v>1806</v>
      </c>
      <c r="BL93" s="998" t="s">
        <v>1807</v>
      </c>
    </row>
    <row r="94" spans="1:66" ht="11.25" customHeight="1">
      <c r="AZ94" s="1047" t="s">
        <v>1808</v>
      </c>
    </row>
    <row r="96" spans="1:66" ht="11.25" customHeight="1">
      <c r="AZ96" s="997" t="s">
        <v>1809</v>
      </c>
      <c r="BH96" s="997" t="s">
        <v>1810</v>
      </c>
      <c r="BJ96" s="997" t="s">
        <v>1811</v>
      </c>
      <c r="BL96" s="997" t="s">
        <v>1812</v>
      </c>
      <c r="BN96" s="997" t="s">
        <v>1813</v>
      </c>
    </row>
    <row r="97" spans="52:66" ht="11.25" customHeight="1">
      <c r="AZ97" s="1827" t="s">
        <v>1814</v>
      </c>
      <c r="BA97" s="1828" t="s">
        <v>1815</v>
      </c>
      <c r="BH97" s="998" t="s">
        <v>1816</v>
      </c>
      <c r="BJ97" s="998" t="s">
        <v>1817</v>
      </c>
      <c r="BL97" s="998" t="s">
        <v>1818</v>
      </c>
      <c r="BN97" s="998" t="s">
        <v>1819</v>
      </c>
    </row>
    <row r="98" spans="52:66" ht="11.25" customHeight="1">
      <c r="AZ98" s="1827" t="s">
        <v>1820</v>
      </c>
      <c r="BA98" s="1828" t="s">
        <v>1821</v>
      </c>
      <c r="BH98" s="998" t="s">
        <v>1822</v>
      </c>
      <c r="BJ98" s="998" t="s">
        <v>1823</v>
      </c>
      <c r="BL98" s="998" t="s">
        <v>1824</v>
      </c>
      <c r="BN98" s="998" t="s">
        <v>1825</v>
      </c>
    </row>
    <row r="99" spans="52:66" ht="22.5" customHeight="1">
      <c r="AZ99" s="1827" t="s">
        <v>1826</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1827</v>
      </c>
      <c r="BJ99" s="998" t="s">
        <v>1828</v>
      </c>
      <c r="BL99" s="998" t="s">
        <v>1829</v>
      </c>
      <c r="BN99" s="998" t="s">
        <v>1830</v>
      </c>
    </row>
    <row r="100" spans="52:66" ht="22.5" customHeight="1">
      <c r="AZ100" s="1827" t="s">
        <v>1831</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1418</v>
      </c>
      <c r="BL100" s="998" t="s">
        <v>1418</v>
      </c>
      <c r="BN100" s="998" t="s">
        <v>1832</v>
      </c>
    </row>
    <row r="101" spans="52:66" ht="22.5" customHeight="1">
      <c r="AZ101" s="1827" t="s">
        <v>1833</v>
      </c>
      <c r="BA101" s="1828" t="s">
        <v>1834</v>
      </c>
      <c r="BN101" s="998" t="s">
        <v>1835</v>
      </c>
    </row>
    <row r="102" spans="52:66" ht="22.5" customHeight="1">
      <c r="AZ102" s="1827" t="s">
        <v>1836</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1837</v>
      </c>
    </row>
    <row r="103" spans="52:66" ht="11.25" customHeight="1">
      <c r="AZ103" s="1827" t="s">
        <v>1838</v>
      </c>
      <c r="BA103" s="1828" t="s">
        <v>1839</v>
      </c>
      <c r="BN103" s="998" t="s">
        <v>1840</v>
      </c>
    </row>
    <row r="104" spans="52:66" ht="11.25" customHeight="1">
      <c r="BN104" s="998" t="s">
        <v>1841</v>
      </c>
    </row>
    <row r="105" spans="52:66" ht="11.25" customHeight="1">
      <c r="AZ105" s="1619" t="s">
        <v>1842</v>
      </c>
    </row>
    <row r="106" spans="52:66" ht="11.25" customHeight="1">
      <c r="AZ106" s="1047" t="s">
        <v>1843</v>
      </c>
    </row>
    <row r="107" spans="52:66" ht="11.25" customHeight="1">
      <c r="AZ107" s="1047" t="s">
        <v>1844</v>
      </c>
      <c r="BH107" s="997" t="s">
        <v>1845</v>
      </c>
      <c r="BJ107" s="997" t="s">
        <v>1846</v>
      </c>
      <c r="BL107" s="997" t="s">
        <v>1847</v>
      </c>
      <c r="BN107" s="997" t="s">
        <v>1848</v>
      </c>
    </row>
    <row r="108" spans="52:66" ht="11.25" customHeight="1">
      <c r="AZ108" s="1047" t="s">
        <v>569</v>
      </c>
      <c r="BH108" s="998" t="s">
        <v>1849</v>
      </c>
      <c r="BJ108" s="998" t="s">
        <v>1850</v>
      </c>
      <c r="BL108" s="998" t="s">
        <v>1504</v>
      </c>
      <c r="BN108" s="998" t="s">
        <v>1851</v>
      </c>
    </row>
    <row r="109" spans="52:66" ht="11.25" customHeight="1">
      <c r="BH109" s="998" t="s">
        <v>1852</v>
      </c>
    </row>
    <row r="110" spans="52:66" ht="11.25" customHeight="1">
      <c r="AZ110" s="1619" t="s">
        <v>1853</v>
      </c>
      <c r="BH110" s="998" t="s">
        <v>1852</v>
      </c>
    </row>
    <row r="111" spans="52:66" ht="11.25" customHeight="1">
      <c r="AZ111" s="1827" t="s">
        <v>1814</v>
      </c>
      <c r="BA111" s="1828" t="s">
        <v>1815</v>
      </c>
    </row>
    <row r="112" spans="52:66" ht="11.25" customHeight="1">
      <c r="AZ112" s="1827" t="s">
        <v>1820</v>
      </c>
      <c r="BA112" s="1828" t="s">
        <v>1821</v>
      </c>
    </row>
    <row r="113" spans="52:60" ht="22.5" customHeight="1">
      <c r="AZ113" s="1827" t="s">
        <v>1826</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1831</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1854</v>
      </c>
    </row>
    <row r="115" spans="52:60" ht="22.5" customHeight="1">
      <c r="AZ115" s="1827" t="s">
        <v>1836</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1214</v>
      </c>
    </row>
    <row r="116" spans="52:60" ht="11.25" customHeight="1">
      <c r="AZ116" s="1827" t="s">
        <v>1838</v>
      </c>
      <c r="BA116" s="1828" t="s">
        <v>1839</v>
      </c>
      <c r="BH116" s="998" t="s">
        <v>1242</v>
      </c>
    </row>
    <row r="117" spans="52:60" ht="11.25" customHeight="1">
      <c r="BH117" s="998" t="s">
        <v>1277</v>
      </c>
    </row>
    <row r="118" spans="52:60" ht="11.25" customHeight="1">
      <c r="BH118" s="998"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5" customHeight="1">
      <c r="A4" s="1477"/>
      <c r="B4" s="1477"/>
      <c r="J4" s="392">
        <v>11</v>
      </c>
    </row>
    <row r="5" spans="1:10" ht="27.25"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2"/>
      <c r="J5" s="392">
        <v>26</v>
      </c>
    </row>
    <row r="6" spans="1:10" ht="18" customHeight="1">
      <c r="D6" s="2136" t="str">
        <f>IF(region_name=0,"Не определено",region_name)</f>
        <v>Костромская область</v>
      </c>
      <c r="E6" s="2136"/>
      <c r="F6" s="2136"/>
      <c r="I6" s="652"/>
      <c r="J6" s="392">
        <v>17</v>
      </c>
    </row>
    <row r="7" spans="1:10" s="414" customFormat="1" ht="11.5" customHeight="1">
      <c r="A7" s="438"/>
      <c r="B7" s="438"/>
      <c r="D7" s="651"/>
      <c r="E7" s="651"/>
      <c r="F7" s="689"/>
      <c r="G7" s="651"/>
      <c r="J7" s="414">
        <v>11</v>
      </c>
    </row>
    <row r="8" spans="1:10" ht="11.25" hidden="1" customHeight="1">
      <c r="A8" s="439"/>
      <c r="B8" s="439"/>
      <c r="C8" s="394"/>
      <c r="D8" s="400"/>
      <c r="E8" s="2142"/>
      <c r="F8" s="2142"/>
      <c r="J8" s="392">
        <v>0</v>
      </c>
    </row>
    <row r="9" spans="1:10" ht="11.5" customHeight="1">
      <c r="A9" s="439"/>
      <c r="B9" s="439"/>
      <c r="C9" s="394"/>
      <c r="D9" s="2139" t="s">
        <v>298</v>
      </c>
      <c r="E9" s="2140"/>
      <c r="F9" s="2140"/>
      <c r="G9" s="2143" t="s">
        <v>299</v>
      </c>
      <c r="J9" s="392">
        <v>11</v>
      </c>
    </row>
    <row r="10" spans="1:10" ht="11.5" customHeight="1">
      <c r="A10" s="439"/>
      <c r="B10" s="439"/>
      <c r="C10" s="394"/>
      <c r="D10" s="1401" t="s">
        <v>86</v>
      </c>
      <c r="E10" s="1403" t="s">
        <v>300</v>
      </c>
      <c r="F10" s="1403" t="s">
        <v>301</v>
      </c>
      <c r="G10" s="2144"/>
      <c r="J10" s="392">
        <v>11</v>
      </c>
    </row>
    <row r="11" spans="1:10" ht="1"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20" customHeight="1">
      <c r="A13" s="439"/>
      <c r="B13" s="439"/>
      <c r="C13" s="394"/>
      <c r="D13" s="1447">
        <v>2</v>
      </c>
      <c r="E13" s="1454" t="s">
        <v>1855</v>
      </c>
      <c r="F13" s="1448" t="s">
        <v>304</v>
      </c>
      <c r="G13" s="411"/>
      <c r="H13" s="1460"/>
      <c r="J13" s="392">
        <v>19</v>
      </c>
    </row>
    <row r="14" spans="1:10" ht="20" customHeight="1">
      <c r="A14" s="439"/>
      <c r="B14" s="439"/>
      <c r="C14" s="394"/>
      <c r="D14" s="1450" t="s">
        <v>707</v>
      </c>
      <c r="E14" s="1451" t="s">
        <v>1856</v>
      </c>
      <c r="F14" s="1453"/>
      <c r="G14" s="1452" t="s">
        <v>1857</v>
      </c>
      <c r="H14" s="1460"/>
      <c r="J14" s="392">
        <v>19</v>
      </c>
    </row>
    <row r="15" spans="1:10" ht="20" customHeight="1">
      <c r="A15" s="439"/>
      <c r="B15" s="439"/>
      <c r="C15" s="394"/>
      <c r="D15" s="1450" t="s">
        <v>305</v>
      </c>
      <c r="E15" s="1451" t="s">
        <v>1858</v>
      </c>
      <c r="F15" s="1453"/>
      <c r="G15" s="1452" t="s">
        <v>1859</v>
      </c>
      <c r="H15" s="1460"/>
      <c r="J15" s="392">
        <v>19</v>
      </c>
    </row>
    <row r="16" spans="1:10" ht="24" customHeight="1">
      <c r="A16" s="439"/>
      <c r="B16" s="439"/>
      <c r="C16" s="394"/>
      <c r="D16" s="1450" t="s">
        <v>308</v>
      </c>
      <c r="E16" s="1449" t="s">
        <v>1860</v>
      </c>
      <c r="F16" s="1458"/>
      <c r="G16" s="411" t="s">
        <v>1861</v>
      </c>
      <c r="H16" s="1460"/>
      <c r="J16" s="392">
        <v>23</v>
      </c>
    </row>
    <row r="17" spans="1:10" ht="48.25" customHeight="1">
      <c r="A17" s="439"/>
      <c r="B17" s="439"/>
      <c r="C17" s="394"/>
      <c r="D17" s="1447">
        <v>3</v>
      </c>
      <c r="E17" s="1454" t="s">
        <v>1862</v>
      </c>
      <c r="F17" s="1453"/>
      <c r="G17" s="411" t="s">
        <v>1863</v>
      </c>
      <c r="H17" s="1460"/>
      <c r="J17" s="392">
        <v>46</v>
      </c>
    </row>
    <row r="18" spans="1:10" ht="48.25" customHeight="1">
      <c r="A18" s="1402">
        <v>1</v>
      </c>
      <c r="B18" s="439"/>
      <c r="C18" s="1404"/>
      <c r="D18" s="1447" t="s">
        <v>89</v>
      </c>
      <c r="E18" s="1454" t="s">
        <v>1864</v>
      </c>
      <c r="F18" s="1453"/>
      <c r="G18" s="411" t="s">
        <v>1863</v>
      </c>
      <c r="H18" s="1460"/>
      <c r="I18" s="783"/>
      <c r="J18" s="392">
        <v>46</v>
      </c>
    </row>
    <row r="19" spans="1:10" ht="23.25" customHeight="1">
      <c r="A19" s="439"/>
      <c r="B19" s="439"/>
      <c r="C19" s="394"/>
      <c r="D19" s="1447" t="s">
        <v>109</v>
      </c>
      <c r="E19" s="1454" t="s">
        <v>1865</v>
      </c>
      <c r="F19" s="1448" t="s">
        <v>304</v>
      </c>
      <c r="G19" s="2347" t="s">
        <v>1866</v>
      </c>
      <c r="H19" s="412"/>
      <c r="J19" s="392">
        <v>22</v>
      </c>
    </row>
    <row r="20" spans="1:10" s="1457" customFormat="1" ht="5.25" hidden="1" customHeight="1">
      <c r="A20" s="439"/>
      <c r="B20" s="439"/>
      <c r="C20" s="1456"/>
      <c r="D20" s="1455" t="s">
        <v>1114</v>
      </c>
      <c r="E20" s="944"/>
      <c r="F20" s="943"/>
      <c r="G20" s="2348"/>
      <c r="J20" s="1457">
        <v>0</v>
      </c>
    </row>
    <row r="21" spans="1:10" ht="15.75" customHeight="1">
      <c r="A21" s="439"/>
      <c r="B21" s="439"/>
      <c r="C21" s="394"/>
      <c r="D21" s="404"/>
      <c r="E21" s="352" t="s">
        <v>337</v>
      </c>
      <c r="F21" s="406"/>
      <c r="G21" s="2349"/>
      <c r="H21" s="1460"/>
      <c r="J21" s="392">
        <v>15</v>
      </c>
    </row>
    <row r="22" spans="1:10" s="438" customFormat="1" ht="26.25" customHeight="1">
      <c r="A22" s="439"/>
      <c r="B22" s="439"/>
      <c r="C22" s="439"/>
      <c r="D22" s="1447" t="s">
        <v>90</v>
      </c>
      <c r="E22" s="411" t="s">
        <v>1867</v>
      </c>
      <c r="F22" s="1453"/>
      <c r="G22" s="411" t="s">
        <v>1868</v>
      </c>
      <c r="H22" s="1459"/>
      <c r="J22" s="438">
        <v>25</v>
      </c>
    </row>
    <row r="23" spans="1:10" s="438" customFormat="1" ht="20" customHeight="1">
      <c r="A23" s="439"/>
      <c r="B23" s="439"/>
      <c r="C23" s="439"/>
      <c r="D23" s="1447" t="s">
        <v>91</v>
      </c>
      <c r="E23" s="1454" t="s">
        <v>1869</v>
      </c>
      <c r="F23" s="1458"/>
      <c r="G23" s="411" t="s">
        <v>1870</v>
      </c>
      <c r="H23" s="1459"/>
      <c r="J23" s="438">
        <v>19</v>
      </c>
    </row>
    <row r="24" spans="1:10" s="438" customFormat="1" ht="144" hidden="1" customHeight="1">
      <c r="A24" s="439"/>
      <c r="B24" s="439"/>
      <c r="C24" s="439"/>
      <c r="D24" s="1447" t="s">
        <v>110</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09765625" style="1562" hidden="1"/>
  </cols>
  <sheetData>
    <row r="1" spans="1:255" ht="22.5" hidden="1" customHeight="1">
      <c r="F1" s="1558" t="s">
        <v>1871</v>
      </c>
      <c r="G1" s="1558" t="s">
        <v>47</v>
      </c>
      <c r="H1" s="1558" t="s">
        <v>49</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5"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25" customHeight="1">
      <c r="A5" s="1082"/>
      <c r="B5" s="1087"/>
      <c r="C5" s="1082"/>
      <c r="D5" s="1422"/>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7" t="s">
        <v>298</v>
      </c>
      <c r="F7" s="2042"/>
      <c r="G7" s="2042"/>
      <c r="H7" s="2042"/>
      <c r="I7" s="2042"/>
      <c r="J7" s="2350" t="s">
        <v>299</v>
      </c>
      <c r="K7" s="437"/>
      <c r="L7" s="437"/>
      <c r="M7" s="437"/>
      <c r="N7" s="437"/>
      <c r="O7" s="163"/>
      <c r="P7" s="437"/>
      <c r="Q7" s="162"/>
      <c r="R7" s="162"/>
      <c r="S7" s="162"/>
      <c r="T7" s="162"/>
      <c r="IU7" s="444">
        <v>14</v>
      </c>
    </row>
    <row r="8" spans="1:255" s="1746" customFormat="1" ht="21" customHeight="1">
      <c r="A8" s="1082"/>
      <c r="B8" s="1087"/>
      <c r="C8" s="1082"/>
      <c r="D8" s="1422"/>
      <c r="E8" s="1475" t="s">
        <v>86</v>
      </c>
      <c r="F8" s="1467" t="s">
        <v>1871</v>
      </c>
      <c r="G8" s="1467" t="s">
        <v>47</v>
      </c>
      <c r="H8" s="1467" t="s">
        <v>49</v>
      </c>
      <c r="I8" s="1467" t="s">
        <v>1872</v>
      </c>
      <c r="J8" s="2351"/>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1873</v>
      </c>
      <c r="G10" s="1469"/>
      <c r="H10" s="1469"/>
      <c r="I10" s="1825"/>
      <c r="J10" s="2101"/>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80</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097656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НАО "СВЕЗА Мантурово"</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81</v>
      </c>
      <c r="G3" s="1662"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25" customHeight="1">
      <c r="A5" s="1082"/>
      <c r="B5" s="1087"/>
      <c r="C5" s="1082"/>
      <c r="D5" s="142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7" t="s">
        <v>298</v>
      </c>
      <c r="F7" s="2042"/>
      <c r="G7" s="2042"/>
      <c r="H7" s="2042"/>
      <c r="I7" s="2042"/>
      <c r="J7" s="2042"/>
      <c r="K7" s="2042"/>
      <c r="L7" s="2350" t="s">
        <v>299</v>
      </c>
      <c r="M7" s="437"/>
      <c r="N7" s="437"/>
      <c r="O7" s="437"/>
      <c r="P7" s="437"/>
      <c r="Q7" s="163"/>
      <c r="R7" s="437"/>
      <c r="S7" s="162"/>
      <c r="T7" s="162"/>
      <c r="U7" s="162"/>
      <c r="V7" s="162"/>
      <c r="IW7" s="444">
        <v>14</v>
      </c>
    </row>
    <row r="8" spans="1:257" s="1746" customFormat="1" ht="67.25" customHeight="1">
      <c r="A8" s="1082"/>
      <c r="B8" s="1087"/>
      <c r="C8" s="1082"/>
      <c r="D8" s="1422"/>
      <c r="E8" s="2354" t="s">
        <v>86</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7"/>
      <c r="N8" s="437"/>
      <c r="O8" s="437"/>
      <c r="P8" s="437"/>
      <c r="Q8" s="163"/>
      <c r="R8" s="437"/>
      <c r="S8" s="162"/>
      <c r="T8" s="162"/>
      <c r="U8" s="162"/>
      <c r="V8" s="162"/>
      <c r="IW8" s="444">
        <v>64</v>
      </c>
    </row>
    <row r="9" spans="1:257" s="1746" customFormat="1" ht="29.25" customHeight="1">
      <c r="A9" s="1082"/>
      <c r="B9" s="1087"/>
      <c r="C9" s="1082"/>
      <c r="D9" s="1422"/>
      <c r="E9" s="2355"/>
      <c r="F9" s="2355"/>
      <c r="G9" s="1464" t="s">
        <v>1874</v>
      </c>
      <c r="H9" s="1464" t="s">
        <v>1875</v>
      </c>
      <c r="I9" s="1464" t="s">
        <v>1876</v>
      </c>
      <c r="J9" s="2355"/>
      <c r="K9" s="2355"/>
      <c r="L9" s="2351"/>
      <c r="M9" s="437"/>
      <c r="N9" s="437"/>
      <c r="O9" s="437"/>
      <c r="P9" s="437"/>
      <c r="Q9" s="163"/>
      <c r="R9" s="437"/>
      <c r="S9" s="162"/>
      <c r="T9" s="162"/>
      <c r="U9" s="162"/>
      <c r="V9" s="162"/>
      <c r="IW9" s="444">
        <v>28</v>
      </c>
    </row>
    <row r="10" spans="1:257" s="1776" customFormat="1" ht="23.25" customHeight="1">
      <c r="A10" s="2040"/>
      <c r="B10" s="1087">
        <v>1</v>
      </c>
      <c r="C10" s="1087"/>
      <c r="D10" s="731"/>
      <c r="E10" s="729">
        <v>1</v>
      </c>
      <c r="F10" s="1466" t="str">
        <f>IF(ROIV_INFO_NAME="","",ROIV_INFO_NAME)</f>
        <v>НАО "СВЕЗА Мантурово"</v>
      </c>
      <c r="G10" s="1659" t="s">
        <v>22</v>
      </c>
      <c r="H10" s="1842"/>
      <c r="I10" s="1461"/>
      <c r="J10" s="749"/>
      <c r="K10" s="749"/>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40"/>
      <c r="B11" s="1087"/>
      <c r="C11" s="349"/>
      <c r="D11" s="732"/>
      <c r="E11" s="358"/>
      <c r="F11" s="353" t="s">
        <v>1877</v>
      </c>
      <c r="G11" s="124"/>
      <c r="H11" s="124"/>
      <c r="I11" s="124"/>
      <c r="J11" s="124"/>
      <c r="K11" s="361"/>
      <c r="L11" s="235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80</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097656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НАО "СВЕЗА Мантурово"</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81</v>
      </c>
      <c r="G3" s="1662" t="s">
        <v>82</v>
      </c>
      <c r="H3" s="1819"/>
      <c r="I3" s="1819"/>
      <c r="J3" s="1819"/>
      <c r="K3" s="1819"/>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25" customHeight="1">
      <c r="A5" s="1558"/>
      <c r="B5" s="1293"/>
      <c r="C5" s="1558"/>
      <c r="D5" s="144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7" t="s">
        <v>298</v>
      </c>
      <c r="F7" s="2042"/>
      <c r="G7" s="2042"/>
      <c r="H7" s="2042"/>
      <c r="I7" s="2042"/>
      <c r="J7" s="2042"/>
      <c r="K7" s="2042"/>
      <c r="L7" s="2350" t="s">
        <v>299</v>
      </c>
      <c r="M7" s="1551"/>
      <c r="N7" s="1551"/>
      <c r="O7" s="1551"/>
      <c r="P7" s="1551"/>
      <c r="Q7" s="1551"/>
      <c r="R7" s="1551"/>
      <c r="S7" s="162"/>
      <c r="T7" s="162"/>
      <c r="U7" s="162"/>
      <c r="V7" s="162"/>
      <c r="IW7" s="1536">
        <v>14</v>
      </c>
    </row>
    <row r="8" spans="1:257" s="1746" customFormat="1" ht="67.25" customHeight="1">
      <c r="A8" s="1558"/>
      <c r="B8" s="1293"/>
      <c r="C8" s="1558"/>
      <c r="D8" s="1442"/>
      <c r="E8" s="2354" t="s">
        <v>86</v>
      </c>
      <c r="F8" s="2354" t="s">
        <v>1878</v>
      </c>
      <c r="G8" s="2356" t="s">
        <v>1879</v>
      </c>
      <c r="H8" s="2357"/>
      <c r="I8" s="2358"/>
      <c r="J8" s="2354" t="s">
        <v>1880</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1"/>
      <c r="N8" s="1551"/>
      <c r="O8" s="1551"/>
      <c r="P8" s="1551"/>
      <c r="Q8" s="1551"/>
      <c r="R8" s="1551"/>
      <c r="S8" s="162"/>
      <c r="T8" s="162"/>
      <c r="U8" s="162"/>
      <c r="V8" s="162"/>
      <c r="IW8" s="1536">
        <v>64</v>
      </c>
    </row>
    <row r="9" spans="1:257" s="1746" customFormat="1" ht="29.25" customHeight="1">
      <c r="A9" s="1558"/>
      <c r="B9" s="1293"/>
      <c r="C9" s="1558"/>
      <c r="D9" s="1442"/>
      <c r="E9" s="2355"/>
      <c r="F9" s="2355"/>
      <c r="G9" s="1820" t="s">
        <v>1874</v>
      </c>
      <c r="H9" s="1820" t="s">
        <v>1875</v>
      </c>
      <c r="I9" s="1820" t="s">
        <v>1876</v>
      </c>
      <c r="J9" s="2355"/>
      <c r="K9" s="2355"/>
      <c r="L9" s="2351"/>
      <c r="M9" s="1551"/>
      <c r="N9" s="1551"/>
      <c r="O9" s="1551"/>
      <c r="P9" s="1551"/>
      <c r="Q9" s="1551"/>
      <c r="R9" s="1551"/>
      <c r="S9" s="162"/>
      <c r="T9" s="162"/>
      <c r="U9" s="162"/>
      <c r="V9" s="162"/>
      <c r="IW9" s="1536">
        <v>28</v>
      </c>
    </row>
    <row r="10" spans="1:257" s="1776" customFormat="1" ht="1" customHeight="1">
      <c r="A10" s="2040"/>
      <c r="B10" s="1293">
        <v>1</v>
      </c>
      <c r="C10" s="1293"/>
      <c r="D10" s="731"/>
      <c r="E10" s="726">
        <v>0</v>
      </c>
      <c r="F10" s="1817" t="str">
        <f>IF(ROIV_INFO_NAME="","",ROIV_INFO_NAME)</f>
        <v>НАО "СВЕЗА Мантурово"</v>
      </c>
      <c r="G10" s="1660" t="s">
        <v>22</v>
      </c>
      <c r="H10" s="1829"/>
      <c r="I10" s="1829"/>
      <c r="J10" s="456"/>
      <c r="K10" s="456"/>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40"/>
      <c r="B11" s="1293"/>
      <c r="C11" s="349"/>
      <c r="D11" s="732"/>
      <c r="E11" s="358"/>
      <c r="F11" s="588" t="s">
        <v>1877</v>
      </c>
      <c r="G11" s="124"/>
      <c r="H11" s="124"/>
      <c r="I11" s="124"/>
      <c r="J11" s="124"/>
      <c r="K11" s="361"/>
      <c r="L11" s="235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09765625" style="1562" hidden="1"/>
  </cols>
  <sheetData>
    <row r="1" spans="1:17" ht="22.5" hidden="1" customHeight="1">
      <c r="Q1" s="1082" t="s">
        <v>14</v>
      </c>
    </row>
    <row r="2" spans="1:17" s="1776" customFormat="1" ht="22.5" hidden="1" customHeight="1">
      <c r="A2" s="433"/>
      <c r="B2" s="1087">
        <v>1</v>
      </c>
      <c r="C2" s="1087"/>
      <c r="D2" s="1851" t="s">
        <v>687</v>
      </c>
      <c r="E2" s="2055">
        <v>1</v>
      </c>
      <c r="F2" s="2222" t="str">
        <f>IF(region_name="","",region_name)</f>
        <v>Костромская область</v>
      </c>
      <c r="G2" s="2367"/>
      <c r="H2" s="2368"/>
      <c r="I2" s="411"/>
      <c r="J2" s="1836">
        <v>1</v>
      </c>
      <c r="K2" s="1838"/>
      <c r="L2" s="1838"/>
      <c r="M2" s="1838"/>
      <c r="N2" s="429"/>
      <c r="O2" s="1462"/>
      <c r="P2" s="448"/>
      <c r="Q2" s="360">
        <v>0</v>
      </c>
    </row>
    <row r="3" spans="1:17" s="1776" customFormat="1" ht="22.5" hidden="1" customHeight="1">
      <c r="A3" s="762"/>
      <c r="B3" s="1087"/>
      <c r="C3" s="1087"/>
      <c r="D3" s="732"/>
      <c r="E3" s="2055"/>
      <c r="F3" s="2222"/>
      <c r="G3" s="2367"/>
      <c r="H3" s="2369"/>
      <c r="I3" s="358"/>
      <c r="J3" s="1427"/>
      <c r="K3" s="1427" t="s">
        <v>1881</v>
      </c>
      <c r="L3" s="1470"/>
      <c r="M3" s="1846"/>
      <c r="N3" s="1839"/>
      <c r="O3" s="1462"/>
      <c r="P3" s="448"/>
      <c r="Q3" s="360">
        <v>0</v>
      </c>
    </row>
    <row r="4" spans="1:17" s="1569" customFormat="1" ht="5.25" hidden="1" customHeight="1">
      <c r="A4" s="433"/>
      <c r="D4" s="431"/>
      <c r="F4" s="184" t="s">
        <v>81</v>
      </c>
      <c r="G4" s="431" t="s">
        <v>82</v>
      </c>
      <c r="H4" s="431"/>
      <c r="I4" s="1849"/>
      <c r="J4" s="1471"/>
      <c r="K4" s="1837"/>
      <c r="L4" s="1837"/>
      <c r="M4" s="1837"/>
      <c r="N4" s="1833"/>
      <c r="O4" s="184" t="s">
        <v>81</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25" customHeight="1">
      <c r="A7" s="1082"/>
      <c r="B7" s="1087"/>
      <c r="C7" s="1082"/>
      <c r="D7" s="1422"/>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4"/>
      <c r="J9" s="2364"/>
      <c r="K9" s="2364"/>
      <c r="L9" s="1840"/>
      <c r="M9" s="1841"/>
      <c r="O9" s="1472"/>
      <c r="P9" s="1472"/>
      <c r="Q9" s="1473">
        <v>0</v>
      </c>
    </row>
    <row r="10" spans="1:17" s="1746" customFormat="1" ht="14.65" customHeight="1">
      <c r="A10" s="1082"/>
      <c r="B10" s="1087"/>
      <c r="C10" s="1082"/>
      <c r="D10" s="1422"/>
      <c r="E10" s="2055" t="s">
        <v>298</v>
      </c>
      <c r="F10" s="2055"/>
      <c r="G10" s="2055"/>
      <c r="H10" s="2055"/>
      <c r="I10" s="2055"/>
      <c r="J10" s="2055"/>
      <c r="K10" s="2055"/>
      <c r="L10" s="2055"/>
      <c r="M10" s="2037"/>
      <c r="N10" s="2354" t="s">
        <v>299</v>
      </c>
      <c r="O10" s="437"/>
      <c r="P10" s="437"/>
      <c r="Q10" s="444">
        <v>14</v>
      </c>
    </row>
    <row r="11" spans="1:17" s="1746" customFormat="1" ht="44.25" customHeight="1">
      <c r="A11" s="1558"/>
      <c r="B11" s="1293"/>
      <c r="C11" s="1558"/>
      <c r="D11" s="1442"/>
      <c r="E11" s="2363" t="s">
        <v>86</v>
      </c>
      <c r="F11" s="2363" t="s">
        <v>302</v>
      </c>
      <c r="G11" s="2363" t="s">
        <v>1882</v>
      </c>
      <c r="H11" s="2363"/>
      <c r="I11" s="2363" t="s">
        <v>1883</v>
      </c>
      <c r="J11" s="2363"/>
      <c r="K11" s="2363"/>
      <c r="L11" s="2363" t="s">
        <v>1884</v>
      </c>
      <c r="M11" s="2356" t="s">
        <v>1885</v>
      </c>
      <c r="N11" s="2362"/>
      <c r="O11" s="1551"/>
      <c r="P11" s="1551"/>
      <c r="Q11" s="1536">
        <v>42</v>
      </c>
    </row>
    <row r="12" spans="1:17" s="1746" customFormat="1" ht="29.25" customHeight="1">
      <c r="A12" s="1082"/>
      <c r="B12" s="1087"/>
      <c r="C12" s="1082"/>
      <c r="D12" s="1422"/>
      <c r="E12" s="2354"/>
      <c r="F12" s="2363"/>
      <c r="G12" s="1835" t="s">
        <v>1886</v>
      </c>
      <c r="H12" s="1835" t="s">
        <v>306</v>
      </c>
      <c r="I12" s="2363"/>
      <c r="J12" s="2363"/>
      <c r="K12" s="2363"/>
      <c r="L12" s="2363"/>
      <c r="M12" s="2356"/>
      <c r="N12" s="2355"/>
      <c r="O12" s="437"/>
      <c r="P12" s="437"/>
      <c r="Q12" s="444">
        <v>28</v>
      </c>
    </row>
    <row r="13" spans="1:17" s="1776" customFormat="1" ht="23.25" customHeight="1">
      <c r="A13" s="2040">
        <v>26379339</v>
      </c>
      <c r="B13" s="1087">
        <v>1</v>
      </c>
      <c r="C13" s="1087"/>
      <c r="D13" s="732"/>
      <c r="E13" s="2055">
        <v>1</v>
      </c>
      <c r="F13" s="2370" t="str">
        <f>IF(region_name="","",region_name)</f>
        <v>Костромская область</v>
      </c>
      <c r="G13" s="2371"/>
      <c r="H13" s="2365"/>
      <c r="I13" s="411"/>
      <c r="J13" s="1831">
        <v>1</v>
      </c>
      <c r="K13" s="1844"/>
      <c r="L13" s="1845"/>
      <c r="M13" s="1845"/>
      <c r="N13" s="2359" t="s">
        <v>1887</v>
      </c>
      <c r="O13" s="1462"/>
      <c r="P13" s="448"/>
      <c r="Q13" s="360">
        <v>22</v>
      </c>
    </row>
    <row r="14" spans="1:17" s="1776" customFormat="1" ht="23.25" customHeight="1">
      <c r="A14" s="2040"/>
      <c r="B14" s="1087"/>
      <c r="C14" s="1087"/>
      <c r="D14" s="732"/>
      <c r="E14" s="2055"/>
      <c r="F14" s="2370"/>
      <c r="G14" s="2371"/>
      <c r="H14" s="2366"/>
      <c r="I14" s="358"/>
      <c r="J14" s="1427"/>
      <c r="K14" s="1427" t="s">
        <v>1881</v>
      </c>
      <c r="L14" s="1470"/>
      <c r="M14" s="1470"/>
      <c r="N14" s="2360"/>
      <c r="O14" s="1462"/>
      <c r="P14" s="448"/>
      <c r="Q14" s="360">
        <v>22</v>
      </c>
    </row>
    <row r="15" spans="1:17" s="1776" customFormat="1" ht="23.25" customHeight="1">
      <c r="A15" s="2040"/>
      <c r="B15" s="1087"/>
      <c r="C15" s="349"/>
      <c r="D15" s="732"/>
      <c r="E15" s="358"/>
      <c r="F15" s="1427" t="s">
        <v>1873</v>
      </c>
      <c r="G15" s="1469"/>
      <c r="H15" s="1469"/>
      <c r="I15" s="124"/>
      <c r="J15" s="124"/>
      <c r="K15" s="124"/>
      <c r="L15" s="124"/>
      <c r="M15" s="124"/>
      <c r="N15" s="2360"/>
      <c r="O15" s="1463"/>
      <c r="P15" s="448"/>
      <c r="Q15" s="360">
        <v>22</v>
      </c>
    </row>
    <row r="16" spans="1:17" s="1746" customFormat="1" ht="22"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80</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09765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1" t="s">
        <v>1888</v>
      </c>
      <c r="E5" s="2041"/>
      <c r="F5" s="2041"/>
      <c r="G5" s="2041"/>
      <c r="H5" s="204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4" t="s">
        <v>298</v>
      </c>
      <c r="E8" s="2144"/>
      <c r="F8" s="2144"/>
      <c r="G8" s="2144"/>
      <c r="H8" s="2144"/>
      <c r="I8" s="2144" t="s">
        <v>299</v>
      </c>
      <c r="M8" s="60">
        <v>14</v>
      </c>
    </row>
    <row r="9" spans="1:13" ht="29.25" customHeight="1">
      <c r="D9" s="2144" t="s">
        <v>86</v>
      </c>
      <c r="E9" s="2144" t="s">
        <v>1889</v>
      </c>
      <c r="F9" s="2144"/>
      <c r="G9" s="2144"/>
      <c r="H9" s="2144"/>
      <c r="I9" s="2144"/>
      <c r="M9" s="60">
        <v>28</v>
      </c>
    </row>
    <row r="10" spans="1:13" ht="24" customHeight="1">
      <c r="D10" s="2144"/>
      <c r="E10" s="66" t="s">
        <v>1890</v>
      </c>
      <c r="F10" s="66" t="s">
        <v>1891</v>
      </c>
      <c r="G10" s="66" t="s">
        <v>1892</v>
      </c>
      <c r="H10" s="66" t="s">
        <v>388</v>
      </c>
      <c r="I10" s="2144"/>
      <c r="M10" s="60">
        <v>23</v>
      </c>
    </row>
    <row r="11" spans="1:13" ht="12" hidden="1" customHeight="1">
      <c r="D11" s="26" t="s">
        <v>107</v>
      </c>
      <c r="E11" s="26" t="s">
        <v>89</v>
      </c>
      <c r="F11" s="26" t="s">
        <v>109</v>
      </c>
      <c r="G11" s="26" t="s">
        <v>90</v>
      </c>
      <c r="H11" s="26" t="s">
        <v>91</v>
      </c>
      <c r="I11" s="26" t="s">
        <v>110</v>
      </c>
      <c r="M11" s="60">
        <v>0</v>
      </c>
    </row>
    <row r="12" spans="1:13" s="1749" customFormat="1" ht="26.25" customHeight="1">
      <c r="A12" s="82" t="s">
        <v>88</v>
      </c>
      <c r="B12" s="64" t="s">
        <v>22</v>
      </c>
      <c r="C12" s="65"/>
      <c r="D12" s="67" t="s">
        <v>107</v>
      </c>
      <c r="E12" s="318"/>
      <c r="F12" s="318"/>
      <c r="G12" s="1661" t="s">
        <v>22</v>
      </c>
      <c r="H12" s="319"/>
      <c r="I12" s="2099" t="s">
        <v>1893</v>
      </c>
      <c r="K12" s="209"/>
      <c r="L12" s="210"/>
      <c r="M12" s="56">
        <v>25</v>
      </c>
    </row>
    <row r="13" spans="1:13" ht="15.75" customHeight="1">
      <c r="A13" s="60"/>
      <c r="B13" s="60"/>
      <c r="C13" s="60"/>
      <c r="D13" s="48"/>
      <c r="E13" s="69" t="s">
        <v>466</v>
      </c>
      <c r="F13" s="68"/>
      <c r="G13" s="68"/>
      <c r="H13" s="151"/>
      <c r="I13" s="2101"/>
      <c r="M13" s="60">
        <v>15</v>
      </c>
    </row>
    <row r="14" spans="1:13" ht="3" customHeight="1">
      <c r="A14" s="60"/>
      <c r="B14" s="60"/>
      <c r="C14" s="60"/>
      <c r="M14" s="60">
        <v>3</v>
      </c>
    </row>
    <row r="15" spans="1:13" ht="29.25" customHeight="1">
      <c r="E15" s="2372" t="s">
        <v>1894</v>
      </c>
      <c r="F15" s="2372"/>
      <c r="G15" s="2372"/>
      <c r="H15" s="2372"/>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1895</v>
      </c>
      <c r="E7" s="2374"/>
      <c r="F7" s="204"/>
      <c r="J7" s="8">
        <v>22</v>
      </c>
    </row>
    <row r="8" spans="1:10" ht="3" customHeight="1">
      <c r="C8" s="31"/>
      <c r="D8" s="9"/>
      <c r="E8" s="9"/>
      <c r="J8" s="8">
        <v>3</v>
      </c>
    </row>
    <row r="9" spans="1:10" ht="16.75" customHeight="1">
      <c r="C9" s="31"/>
      <c r="D9" s="44" t="s">
        <v>86</v>
      </c>
      <c r="E9" s="197" t="s">
        <v>1896</v>
      </c>
      <c r="J9" s="8">
        <v>16</v>
      </c>
    </row>
    <row r="10" spans="1:10" ht="1"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1897</v>
      </c>
      <c r="J13" s="8">
        <v>12</v>
      </c>
    </row>
    <row r="14" spans="1:10" ht="3" customHeight="1">
      <c r="J14" s="8">
        <v>3</v>
      </c>
    </row>
    <row r="15" spans="1:10" ht="23.25" customHeight="1">
      <c r="C15" s="75"/>
      <c r="D15" s="2372" t="s">
        <v>1898</v>
      </c>
      <c r="E15" s="2372"/>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1899</v>
      </c>
      <c r="E7" s="2041"/>
      <c r="F7" s="204"/>
      <c r="M7" s="8">
        <v>22</v>
      </c>
    </row>
    <row r="8" spans="1:13" ht="3" customHeight="1">
      <c r="C8" s="31"/>
      <c r="D8" s="9"/>
      <c r="E8" s="9"/>
      <c r="M8" s="8">
        <v>3</v>
      </c>
    </row>
    <row r="9" spans="1:13" ht="16.75" customHeight="1">
      <c r="C9" s="31"/>
      <c r="D9" s="44" t="s">
        <v>86</v>
      </c>
      <c r="E9" s="47" t="s">
        <v>285</v>
      </c>
      <c r="M9" s="8">
        <v>16</v>
      </c>
    </row>
    <row r="10" spans="1:13" ht="12.75" customHeight="1">
      <c r="C10" s="31"/>
      <c r="D10" s="26" t="s">
        <v>107</v>
      </c>
      <c r="E10" s="26" t="s">
        <v>108</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6" hidden="1"/>
    <col min="3" max="4" width="3" style="1776" customWidth="1"/>
    <col min="5" max="6" width="15" style="1776" customWidth="1"/>
    <col min="7" max="7" width="11.59765625" style="1776" customWidth="1"/>
    <col min="8" max="9" width="3" style="1776" customWidth="1"/>
    <col min="10" max="10" width="12" style="1776" customWidth="1"/>
    <col min="11" max="11" width="0.296875" style="1776" customWidth="1"/>
    <col min="12" max="13" width="10" style="1776" customWidth="1"/>
    <col min="14" max="15" width="3" style="1776" customWidth="1"/>
    <col min="16" max="16" width="19" style="1776" customWidth="1"/>
    <col min="17" max="17" width="0.296875" style="1776" customWidth="1"/>
    <col min="18" max="19" width="10" style="1776" customWidth="1"/>
    <col min="20" max="21" width="3" style="1776" customWidth="1"/>
    <col min="22" max="22" width="25" style="1776" customWidth="1"/>
    <col min="23" max="23" width="0.296875" style="1776" customWidth="1"/>
    <col min="24" max="25" width="10" style="1776" customWidth="1"/>
    <col min="26" max="27" width="3" style="1776" customWidth="1"/>
    <col min="28" max="28" width="16" style="1776" customWidth="1"/>
    <col min="29" max="29" width="0.29687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09765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3" t="s">
        <v>280</v>
      </c>
      <c r="E4" s="2113"/>
      <c r="F4" s="2113"/>
      <c r="G4" s="2113"/>
      <c r="H4" s="2113"/>
      <c r="I4" s="2113"/>
      <c r="J4" s="211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6" t="str">
        <f>IF(org=0,"Не определено",org)</f>
        <v>НАО "СВЕЗА Мантурово"</v>
      </c>
      <c r="E5" s="2136"/>
      <c r="F5" s="2136"/>
      <c r="G5" s="2136"/>
      <c r="H5" s="2136"/>
      <c r="I5" s="2136"/>
      <c r="J5" s="213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5" t="s">
        <v>86</v>
      </c>
      <c r="E8" s="2055" t="s">
        <v>103</v>
      </c>
      <c r="F8" s="2115" t="s">
        <v>122</v>
      </c>
      <c r="G8" s="2116"/>
      <c r="H8" s="2115" t="s">
        <v>86</v>
      </c>
      <c r="I8" s="2116"/>
      <c r="J8" s="2055" t="s">
        <v>123</v>
      </c>
      <c r="K8" s="1483"/>
      <c r="L8" s="2114" t="s">
        <v>281</v>
      </c>
      <c r="M8" s="2114"/>
      <c r="N8" s="2114"/>
      <c r="O8" s="2114"/>
      <c r="P8" s="2114"/>
      <c r="Q8" s="1484"/>
      <c r="R8" s="2037" t="s">
        <v>282</v>
      </c>
      <c r="S8" s="2042"/>
      <c r="T8" s="2042"/>
      <c r="U8" s="2042"/>
      <c r="V8" s="2042"/>
      <c r="W8" s="1484"/>
      <c r="X8" s="2055" t="s">
        <v>283</v>
      </c>
      <c r="Y8" s="2055"/>
      <c r="Z8" s="2055"/>
      <c r="AA8" s="2055"/>
      <c r="AB8" s="2055"/>
      <c r="AC8" s="1485"/>
      <c r="AD8" s="2055" t="s">
        <v>284</v>
      </c>
      <c r="AE8" s="2055"/>
      <c r="AF8" s="2055"/>
      <c r="AG8" s="2055"/>
      <c r="AH8" s="2037"/>
      <c r="AI8" s="2055" t="s">
        <v>285</v>
      </c>
      <c r="AJ8" s="1501"/>
      <c r="BM8" s="230">
        <v>32</v>
      </c>
    </row>
    <row r="9" spans="1:65" ht="23.25" customHeight="1">
      <c r="D9" s="2055"/>
      <c r="E9" s="2055"/>
      <c r="F9" s="2114" t="s">
        <v>87</v>
      </c>
      <c r="G9" s="2114" t="s">
        <v>128</v>
      </c>
      <c r="H9" s="2117"/>
      <c r="I9" s="2118"/>
      <c r="J9" s="2037"/>
      <c r="K9" s="1486"/>
      <c r="L9" s="2055" t="s">
        <v>286</v>
      </c>
      <c r="M9" s="2037"/>
      <c r="N9" s="2115" t="s">
        <v>86</v>
      </c>
      <c r="O9" s="2116"/>
      <c r="P9" s="2055" t="s">
        <v>129</v>
      </c>
      <c r="Q9" s="1483"/>
      <c r="R9" s="2055" t="s">
        <v>286</v>
      </c>
      <c r="S9" s="2037"/>
      <c r="T9" s="2115" t="s">
        <v>86</v>
      </c>
      <c r="U9" s="2116"/>
      <c r="V9" s="2055" t="s">
        <v>129</v>
      </c>
      <c r="W9" s="1483"/>
      <c r="X9" s="2055" t="s">
        <v>286</v>
      </c>
      <c r="Y9" s="2037"/>
      <c r="Z9" s="2115" t="s">
        <v>86</v>
      </c>
      <c r="AA9" s="2116"/>
      <c r="AB9" s="2055" t="s">
        <v>287</v>
      </c>
      <c r="AC9" s="1483"/>
      <c r="AD9" s="2055" t="s">
        <v>286</v>
      </c>
      <c r="AE9" s="2037"/>
      <c r="AF9" s="2115" t="s">
        <v>86</v>
      </c>
      <c r="AG9" s="2116"/>
      <c r="AH9" s="2037" t="s">
        <v>287</v>
      </c>
      <c r="AI9" s="2055"/>
      <c r="AJ9" s="1501"/>
      <c r="BM9" s="230">
        <v>22</v>
      </c>
    </row>
    <row r="10" spans="1:65" ht="24" customHeight="1">
      <c r="D10" s="2114"/>
      <c r="E10" s="2114"/>
      <c r="F10" s="2119"/>
      <c r="G10" s="2119"/>
      <c r="H10" s="2120"/>
      <c r="I10" s="2121"/>
      <c r="J10" s="2115"/>
      <c r="K10" s="1486"/>
      <c r="L10" s="1505" t="s">
        <v>288</v>
      </c>
      <c r="M10" s="1500" t="s">
        <v>289</v>
      </c>
      <c r="N10" s="2117"/>
      <c r="O10" s="2118"/>
      <c r="P10" s="2114"/>
      <c r="Q10" s="1483"/>
      <c r="R10" s="1505" t="s">
        <v>288</v>
      </c>
      <c r="S10" s="1500" t="s">
        <v>289</v>
      </c>
      <c r="T10" s="2117"/>
      <c r="U10" s="2118"/>
      <c r="V10" s="2114"/>
      <c r="W10" s="1483"/>
      <c r="X10" s="1505" t="s">
        <v>288</v>
      </c>
      <c r="Y10" s="1500" t="s">
        <v>289</v>
      </c>
      <c r="Z10" s="2117"/>
      <c r="AA10" s="2118"/>
      <c r="AB10" s="2114"/>
      <c r="AC10" s="1483"/>
      <c r="AD10" s="1505" t="s">
        <v>288</v>
      </c>
      <c r="AE10" s="1500" t="s">
        <v>289</v>
      </c>
      <c r="AF10" s="2117"/>
      <c r="AG10" s="2118"/>
      <c r="AH10" s="2115"/>
      <c r="AI10" s="2114"/>
      <c r="AJ10" s="1501"/>
      <c r="AK10" s="191" t="s">
        <v>290</v>
      </c>
      <c r="AL10" s="191" t="s">
        <v>130</v>
      </c>
      <c r="BM10" s="230">
        <v>23</v>
      </c>
    </row>
    <row r="11" spans="1:65" ht="15" customHeight="1">
      <c r="D11" s="2122" t="s">
        <v>107</v>
      </c>
      <c r="E11" s="2124" t="s">
        <v>291</v>
      </c>
      <c r="F11" s="2124" t="s">
        <v>292</v>
      </c>
      <c r="G11" s="2127" t="s">
        <v>19</v>
      </c>
      <c r="H11" s="1526"/>
      <c r="I11" s="2129"/>
      <c r="J11" s="2083"/>
      <c r="K11" s="1441"/>
      <c r="L11" s="2075"/>
      <c r="M11" s="2075"/>
      <c r="N11" s="1511"/>
      <c r="O11" s="2075"/>
      <c r="P11" s="2083"/>
      <c r="Q11" s="1512"/>
      <c r="R11" s="2075"/>
      <c r="S11" s="2075"/>
      <c r="T11" s="1513"/>
      <c r="U11" s="2075"/>
      <c r="V11" s="2083"/>
      <c r="W11" s="1514"/>
      <c r="X11" s="2075"/>
      <c r="Y11" s="2075"/>
      <c r="Z11" s="1511"/>
      <c r="AA11" s="2075"/>
      <c r="AB11" s="2083"/>
      <c r="AC11" s="1515"/>
      <c r="AD11" s="2075"/>
      <c r="AE11" s="2075"/>
      <c r="AF11" s="1440"/>
      <c r="AG11" s="1440"/>
      <c r="AH11" s="1516"/>
      <c r="AI11" s="1223"/>
      <c r="AJ11" s="1501"/>
      <c r="BM11" s="230">
        <v>14</v>
      </c>
    </row>
    <row r="12" spans="1:65" ht="14.65" customHeight="1">
      <c r="D12" s="2122"/>
      <c r="E12" s="2124"/>
      <c r="F12" s="2124"/>
      <c r="G12" s="2128"/>
      <c r="H12" s="1527"/>
      <c r="I12" s="2130"/>
      <c r="J12" s="2084"/>
      <c r="K12" s="1537"/>
      <c r="L12" s="2076"/>
      <c r="M12" s="2076"/>
      <c r="N12" s="1517"/>
      <c r="O12" s="2076"/>
      <c r="P12" s="2084"/>
      <c r="Q12" s="1518"/>
      <c r="R12" s="2076"/>
      <c r="S12" s="2076"/>
      <c r="T12" s="1519"/>
      <c r="U12" s="2076"/>
      <c r="V12" s="2084"/>
      <c r="W12" s="1520"/>
      <c r="X12" s="2076"/>
      <c r="Y12" s="2076"/>
      <c r="Z12" s="1517"/>
      <c r="AA12" s="2076"/>
      <c r="AB12" s="2084"/>
      <c r="AC12" s="1521"/>
      <c r="AD12" s="2076"/>
      <c r="AE12" s="2076"/>
      <c r="AF12" s="1522"/>
      <c r="AG12" s="1522"/>
      <c r="AH12" s="2133"/>
      <c r="AI12" s="2134"/>
      <c r="AJ12" s="1501"/>
      <c r="BM12" s="230">
        <v>14</v>
      </c>
    </row>
    <row r="13" spans="1:65" ht="14.65" customHeight="1">
      <c r="D13" s="2122"/>
      <c r="E13" s="2124"/>
      <c r="F13" s="2124"/>
      <c r="G13" s="2128"/>
      <c r="H13" s="1527"/>
      <c r="I13" s="2130"/>
      <c r="J13" s="2084"/>
      <c r="K13" s="1537"/>
      <c r="L13" s="2076"/>
      <c r="M13" s="2076"/>
      <c r="N13" s="1517"/>
      <c r="O13" s="2076"/>
      <c r="P13" s="2084"/>
      <c r="Q13" s="1518"/>
      <c r="R13" s="2076"/>
      <c r="S13" s="2076"/>
      <c r="T13" s="1519"/>
      <c r="U13" s="2076"/>
      <c r="V13" s="2084"/>
      <c r="W13" s="1520"/>
      <c r="X13" s="2076"/>
      <c r="Y13" s="2076"/>
      <c r="Z13" s="1439"/>
      <c r="AA13" s="1522"/>
      <c r="AB13" s="2133"/>
      <c r="AC13" s="2133"/>
      <c r="AD13" s="2133"/>
      <c r="AE13" s="2133"/>
      <c r="AF13" s="2133"/>
      <c r="AG13" s="2133"/>
      <c r="AH13" s="2133"/>
      <c r="AI13" s="2134"/>
      <c r="AJ13" s="1501"/>
      <c r="BM13" s="230">
        <v>14</v>
      </c>
    </row>
    <row r="14" spans="1:65" ht="14.65" customHeight="1">
      <c r="D14" s="2122"/>
      <c r="E14" s="2124"/>
      <c r="F14" s="2124"/>
      <c r="G14" s="2128"/>
      <c r="H14" s="1527"/>
      <c r="I14" s="2130"/>
      <c r="J14" s="2084"/>
      <c r="K14" s="1537"/>
      <c r="L14" s="2076"/>
      <c r="M14" s="2076"/>
      <c r="N14" s="1517"/>
      <c r="O14" s="2076"/>
      <c r="P14" s="2084"/>
      <c r="Q14" s="1518"/>
      <c r="R14" s="2076"/>
      <c r="S14" s="2076"/>
      <c r="T14" s="1523"/>
      <c r="U14" s="1524"/>
      <c r="V14" s="2133"/>
      <c r="W14" s="2133"/>
      <c r="X14" s="2133"/>
      <c r="Y14" s="2133"/>
      <c r="Z14" s="2133"/>
      <c r="AA14" s="2133"/>
      <c r="AB14" s="2133"/>
      <c r="AC14" s="2133"/>
      <c r="AD14" s="2133"/>
      <c r="AE14" s="2133"/>
      <c r="AF14" s="2133"/>
      <c r="AG14" s="2133"/>
      <c r="AH14" s="2133"/>
      <c r="AI14" s="2134"/>
      <c r="AJ14" s="1501"/>
      <c r="BM14" s="230">
        <v>14</v>
      </c>
    </row>
    <row r="15" spans="1:65" ht="11.5" customHeight="1">
      <c r="D15" s="2122"/>
      <c r="E15" s="2124"/>
      <c r="F15" s="2124"/>
      <c r="G15" s="2128"/>
      <c r="H15" s="1528"/>
      <c r="I15" s="2130"/>
      <c r="J15" s="2084"/>
      <c r="K15" s="1537"/>
      <c r="L15" s="2076"/>
      <c r="M15" s="2076"/>
      <c r="N15" s="1522"/>
      <c r="O15" s="1522"/>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1"/>
      <c r="BM15" s="230">
        <v>11</v>
      </c>
    </row>
    <row r="16" spans="1:65" s="1481" customFormat="1" ht="11.5" customHeight="1">
      <c r="D16" s="2123"/>
      <c r="E16" s="2125"/>
      <c r="F16" s="2126"/>
      <c r="G16" s="2070"/>
      <c r="H16" s="1525"/>
      <c r="I16" s="1529"/>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2" t="s">
        <v>108</v>
      </c>
      <c r="E17" s="2124" t="s">
        <v>291</v>
      </c>
      <c r="F17" s="2124" t="s">
        <v>293</v>
      </c>
      <c r="G17" s="2127" t="s">
        <v>19</v>
      </c>
      <c r="H17" s="1526"/>
      <c r="I17" s="2129"/>
      <c r="J17" s="2083"/>
      <c r="K17" s="1441"/>
      <c r="L17" s="2075"/>
      <c r="M17" s="2075"/>
      <c r="N17" s="1511"/>
      <c r="O17" s="2075"/>
      <c r="P17" s="2083"/>
      <c r="Q17" s="1512"/>
      <c r="R17" s="2075"/>
      <c r="S17" s="2075"/>
      <c r="T17" s="1513"/>
      <c r="U17" s="2075"/>
      <c r="V17" s="2083"/>
      <c r="W17" s="1514"/>
      <c r="X17" s="2075"/>
      <c r="Y17" s="2075"/>
      <c r="Z17" s="1511"/>
      <c r="AA17" s="2075"/>
      <c r="AB17" s="2083"/>
      <c r="AC17" s="1515"/>
      <c r="AD17" s="2075"/>
      <c r="AE17" s="2075"/>
      <c r="AF17" s="1440"/>
      <c r="AG17" s="1440"/>
      <c r="AH17" s="1516"/>
      <c r="AI17" s="1223"/>
      <c r="AJ17" s="1501"/>
      <c r="BM17" s="230">
        <v>14</v>
      </c>
    </row>
    <row r="18" spans="4:65" ht="14.65" customHeight="1">
      <c r="D18" s="2122"/>
      <c r="E18" s="2124"/>
      <c r="F18" s="2124"/>
      <c r="G18" s="2128"/>
      <c r="H18" s="1527"/>
      <c r="I18" s="2130"/>
      <c r="J18" s="2084"/>
      <c r="K18" s="1510"/>
      <c r="L18" s="2076"/>
      <c r="M18" s="2076"/>
      <c r="N18" s="1517"/>
      <c r="O18" s="2076"/>
      <c r="P18" s="2084"/>
      <c r="Q18" s="1518"/>
      <c r="R18" s="2076"/>
      <c r="S18" s="2076"/>
      <c r="T18" s="1519"/>
      <c r="U18" s="2076"/>
      <c r="V18" s="2084"/>
      <c r="W18" s="1520"/>
      <c r="X18" s="2076"/>
      <c r="Y18" s="2076"/>
      <c r="Z18" s="1517"/>
      <c r="AA18" s="2076"/>
      <c r="AB18" s="2084"/>
      <c r="AC18" s="1521"/>
      <c r="AD18" s="2076"/>
      <c r="AE18" s="2076"/>
      <c r="AF18" s="1522"/>
      <c r="AG18" s="1522"/>
      <c r="AH18" s="2133"/>
      <c r="AI18" s="2134"/>
      <c r="AJ18" s="1501"/>
      <c r="BM18" s="230">
        <v>14</v>
      </c>
    </row>
    <row r="19" spans="4:65" ht="14.65" customHeight="1">
      <c r="D19" s="2122"/>
      <c r="E19" s="2124"/>
      <c r="F19" s="2124"/>
      <c r="G19" s="2128"/>
      <c r="H19" s="1527"/>
      <c r="I19" s="2130"/>
      <c r="J19" s="2084"/>
      <c r="K19" s="1510"/>
      <c r="L19" s="2076"/>
      <c r="M19" s="2076"/>
      <c r="N19" s="1517"/>
      <c r="O19" s="2076"/>
      <c r="P19" s="2084"/>
      <c r="Q19" s="1518"/>
      <c r="R19" s="2076"/>
      <c r="S19" s="2076"/>
      <c r="T19" s="1519"/>
      <c r="U19" s="2076"/>
      <c r="V19" s="2084"/>
      <c r="W19" s="1520"/>
      <c r="X19" s="2076"/>
      <c r="Y19" s="2076"/>
      <c r="Z19" s="1439"/>
      <c r="AA19" s="1522"/>
      <c r="AB19" s="2133"/>
      <c r="AC19" s="2133"/>
      <c r="AD19" s="2133"/>
      <c r="AE19" s="2133"/>
      <c r="AF19" s="2133"/>
      <c r="AG19" s="2133"/>
      <c r="AH19" s="2133"/>
      <c r="AI19" s="2134"/>
      <c r="AJ19" s="1501"/>
      <c r="BM19" s="230">
        <v>14</v>
      </c>
    </row>
    <row r="20" spans="4:65" ht="14.65" customHeight="1">
      <c r="D20" s="2122"/>
      <c r="E20" s="2124"/>
      <c r="F20" s="2124"/>
      <c r="G20" s="2128"/>
      <c r="H20" s="1527"/>
      <c r="I20" s="2130"/>
      <c r="J20" s="2084"/>
      <c r="K20" s="1510"/>
      <c r="L20" s="2076"/>
      <c r="M20" s="2076"/>
      <c r="N20" s="1517"/>
      <c r="O20" s="2076"/>
      <c r="P20" s="2084"/>
      <c r="Q20" s="1518"/>
      <c r="R20" s="2076"/>
      <c r="S20" s="2076"/>
      <c r="T20" s="1523"/>
      <c r="U20" s="1524"/>
      <c r="V20" s="2133"/>
      <c r="W20" s="2133"/>
      <c r="X20" s="2133"/>
      <c r="Y20" s="2133"/>
      <c r="Z20" s="2133"/>
      <c r="AA20" s="2133"/>
      <c r="AB20" s="2133"/>
      <c r="AC20" s="2133"/>
      <c r="AD20" s="2133"/>
      <c r="AE20" s="2133"/>
      <c r="AF20" s="2133"/>
      <c r="AG20" s="2133"/>
      <c r="AH20" s="2133"/>
      <c r="AI20" s="2134"/>
      <c r="AJ20" s="1501"/>
      <c r="BM20" s="230">
        <v>14</v>
      </c>
    </row>
    <row r="21" spans="4:65" ht="11.5" customHeight="1">
      <c r="D21" s="2122"/>
      <c r="E21" s="2124"/>
      <c r="F21" s="2124"/>
      <c r="G21" s="2128"/>
      <c r="H21" s="1528"/>
      <c r="I21" s="2130"/>
      <c r="J21" s="2084"/>
      <c r="K21" s="1510"/>
      <c r="L21" s="2076"/>
      <c r="M21" s="2076"/>
      <c r="N21" s="1522"/>
      <c r="O21" s="1522"/>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1"/>
      <c r="BM21" s="230">
        <v>11</v>
      </c>
    </row>
    <row r="22" spans="4:65" s="1481" customFormat="1" ht="11.5" customHeight="1">
      <c r="D22" s="2123"/>
      <c r="E22" s="2125"/>
      <c r="F22" s="2126"/>
      <c r="G22" s="2070"/>
      <c r="H22" s="1525"/>
      <c r="I22" s="1529"/>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2" t="s">
        <v>88</v>
      </c>
      <c r="E23" s="2124" t="s">
        <v>291</v>
      </c>
      <c r="F23" s="2124" t="s">
        <v>294</v>
      </c>
      <c r="G23" s="2127" t="s">
        <v>19</v>
      </c>
      <c r="H23" s="1526"/>
      <c r="I23" s="2129"/>
      <c r="J23" s="2083"/>
      <c r="K23" s="1441"/>
      <c r="L23" s="2075"/>
      <c r="M23" s="2075"/>
      <c r="N23" s="1511"/>
      <c r="O23" s="2075"/>
      <c r="P23" s="2083"/>
      <c r="Q23" s="1512"/>
      <c r="R23" s="2075"/>
      <c r="S23" s="2075"/>
      <c r="T23" s="1513"/>
      <c r="U23" s="2075"/>
      <c r="V23" s="2083"/>
      <c r="W23" s="1514"/>
      <c r="X23" s="2075"/>
      <c r="Y23" s="2075"/>
      <c r="Z23" s="1511"/>
      <c r="AA23" s="2075"/>
      <c r="AB23" s="2083"/>
      <c r="AC23" s="1515"/>
      <c r="AD23" s="2075"/>
      <c r="AE23" s="2075"/>
      <c r="AF23" s="1440"/>
      <c r="AG23" s="1440"/>
      <c r="AH23" s="1516"/>
      <c r="AI23" s="1223"/>
      <c r="AJ23" s="1501"/>
      <c r="AK23" s="243" t="s">
        <v>96</v>
      </c>
      <c r="BM23" s="230">
        <v>14</v>
      </c>
    </row>
    <row r="24" spans="4:65" ht="14.65" customHeight="1">
      <c r="D24" s="2122"/>
      <c r="E24" s="2124"/>
      <c r="F24" s="2124"/>
      <c r="G24" s="2128"/>
      <c r="H24" s="1527"/>
      <c r="I24" s="2130"/>
      <c r="J24" s="2084"/>
      <c r="K24" s="1537"/>
      <c r="L24" s="2076"/>
      <c r="M24" s="2076"/>
      <c r="N24" s="1517"/>
      <c r="O24" s="2076"/>
      <c r="P24" s="2084"/>
      <c r="Q24" s="1518"/>
      <c r="R24" s="2076"/>
      <c r="S24" s="2076"/>
      <c r="T24" s="1519"/>
      <c r="U24" s="2076"/>
      <c r="V24" s="2084"/>
      <c r="W24" s="1520"/>
      <c r="X24" s="2076"/>
      <c r="Y24" s="2076"/>
      <c r="Z24" s="1517"/>
      <c r="AA24" s="2076"/>
      <c r="AB24" s="2084"/>
      <c r="AC24" s="1521"/>
      <c r="AD24" s="2076"/>
      <c r="AE24" s="2076"/>
      <c r="AF24" s="1522"/>
      <c r="AG24" s="1522"/>
      <c r="AH24" s="2133"/>
      <c r="AI24" s="2134"/>
      <c r="AJ24" s="1501"/>
      <c r="BM24" s="230">
        <v>14</v>
      </c>
    </row>
    <row r="25" spans="4:65" ht="14.65" customHeight="1">
      <c r="D25" s="2122"/>
      <c r="E25" s="2124"/>
      <c r="F25" s="2124"/>
      <c r="G25" s="2128"/>
      <c r="H25" s="1527"/>
      <c r="I25" s="2130"/>
      <c r="J25" s="2084"/>
      <c r="K25" s="1537"/>
      <c r="L25" s="2076"/>
      <c r="M25" s="2076"/>
      <c r="N25" s="1517"/>
      <c r="O25" s="2076"/>
      <c r="P25" s="2084"/>
      <c r="Q25" s="1518"/>
      <c r="R25" s="2076"/>
      <c r="S25" s="2076"/>
      <c r="T25" s="1519"/>
      <c r="U25" s="2076"/>
      <c r="V25" s="2084"/>
      <c r="W25" s="1520"/>
      <c r="X25" s="2076"/>
      <c r="Y25" s="2076"/>
      <c r="Z25" s="1439"/>
      <c r="AA25" s="1522"/>
      <c r="AB25" s="2133"/>
      <c r="AC25" s="2133"/>
      <c r="AD25" s="2133"/>
      <c r="AE25" s="2133"/>
      <c r="AF25" s="2133"/>
      <c r="AG25" s="2133"/>
      <c r="AH25" s="2133"/>
      <c r="AI25" s="2134"/>
      <c r="AJ25" s="1501"/>
      <c r="BM25" s="230">
        <v>14</v>
      </c>
    </row>
    <row r="26" spans="4:65" ht="14.65" customHeight="1">
      <c r="D26" s="2122"/>
      <c r="E26" s="2124"/>
      <c r="F26" s="2124"/>
      <c r="G26" s="2128"/>
      <c r="H26" s="1527"/>
      <c r="I26" s="2130"/>
      <c r="J26" s="2084"/>
      <c r="K26" s="1537"/>
      <c r="L26" s="2076"/>
      <c r="M26" s="2076"/>
      <c r="N26" s="1517"/>
      <c r="O26" s="2076"/>
      <c r="P26" s="2084"/>
      <c r="Q26" s="1518"/>
      <c r="R26" s="2076"/>
      <c r="S26" s="2076"/>
      <c r="T26" s="1523"/>
      <c r="U26" s="1524"/>
      <c r="V26" s="2133"/>
      <c r="W26" s="2133"/>
      <c r="X26" s="2133"/>
      <c r="Y26" s="2133"/>
      <c r="Z26" s="2133"/>
      <c r="AA26" s="2133"/>
      <c r="AB26" s="2133"/>
      <c r="AC26" s="2133"/>
      <c r="AD26" s="2133"/>
      <c r="AE26" s="2133"/>
      <c r="AF26" s="2133"/>
      <c r="AG26" s="2133"/>
      <c r="AH26" s="2133"/>
      <c r="AI26" s="2134"/>
      <c r="AJ26" s="1501"/>
      <c r="BM26" s="230">
        <v>14</v>
      </c>
    </row>
    <row r="27" spans="4:65" ht="11.5" customHeight="1">
      <c r="D27" s="2122"/>
      <c r="E27" s="2124"/>
      <c r="F27" s="2124"/>
      <c r="G27" s="2128"/>
      <c r="H27" s="1528"/>
      <c r="I27" s="2130"/>
      <c r="J27" s="2084"/>
      <c r="K27" s="1537"/>
      <c r="L27" s="2076"/>
      <c r="M27" s="2076"/>
      <c r="N27" s="1522"/>
      <c r="O27" s="1522"/>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1"/>
      <c r="BM27" s="230">
        <v>11</v>
      </c>
    </row>
    <row r="28" spans="4:65" s="1481" customFormat="1" ht="11.5" customHeight="1">
      <c r="D28" s="2123"/>
      <c r="E28" s="2125"/>
      <c r="F28" s="2126"/>
      <c r="G28" s="2070"/>
      <c r="H28" s="1525"/>
      <c r="I28" s="1529"/>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2" t="s">
        <v>89</v>
      </c>
      <c r="E29" s="2124" t="s">
        <v>291</v>
      </c>
      <c r="F29" s="2124" t="s">
        <v>295</v>
      </c>
      <c r="G29" s="2127" t="s">
        <v>19</v>
      </c>
      <c r="H29" s="1526"/>
      <c r="I29" s="2129"/>
      <c r="J29" s="2083"/>
      <c r="K29" s="1441"/>
      <c r="L29" s="2075"/>
      <c r="M29" s="2075"/>
      <c r="N29" s="1511"/>
      <c r="O29" s="2075"/>
      <c r="P29" s="2083"/>
      <c r="Q29" s="1512"/>
      <c r="R29" s="2075"/>
      <c r="S29" s="2075"/>
      <c r="T29" s="1513"/>
      <c r="U29" s="2075"/>
      <c r="V29" s="2083"/>
      <c r="W29" s="1514"/>
      <c r="X29" s="2075"/>
      <c r="Y29" s="2075"/>
      <c r="Z29" s="1511"/>
      <c r="AA29" s="2075"/>
      <c r="AB29" s="2083"/>
      <c r="AC29" s="1515"/>
      <c r="AD29" s="2075"/>
      <c r="AE29" s="2075"/>
      <c r="AF29" s="1440"/>
      <c r="AG29" s="1440"/>
      <c r="AH29" s="1516"/>
      <c r="AI29" s="1223"/>
      <c r="AJ29" s="1501"/>
      <c r="BM29" s="230">
        <v>14</v>
      </c>
    </row>
    <row r="30" spans="4:65" ht="14.65" customHeight="1">
      <c r="D30" s="2122"/>
      <c r="E30" s="2124"/>
      <c r="F30" s="2124"/>
      <c r="G30" s="2128"/>
      <c r="H30" s="1527"/>
      <c r="I30" s="2130"/>
      <c r="J30" s="2084"/>
      <c r="K30" s="1510"/>
      <c r="L30" s="2076"/>
      <c r="M30" s="2076"/>
      <c r="N30" s="1517"/>
      <c r="O30" s="2076"/>
      <c r="P30" s="2084"/>
      <c r="Q30" s="1518"/>
      <c r="R30" s="2076"/>
      <c r="S30" s="2076"/>
      <c r="T30" s="1519"/>
      <c r="U30" s="2076"/>
      <c r="V30" s="2084"/>
      <c r="W30" s="1520"/>
      <c r="X30" s="2076"/>
      <c r="Y30" s="2076"/>
      <c r="Z30" s="1517"/>
      <c r="AA30" s="2076"/>
      <c r="AB30" s="2084"/>
      <c r="AC30" s="1521"/>
      <c r="AD30" s="2076"/>
      <c r="AE30" s="2076"/>
      <c r="AF30" s="1522"/>
      <c r="AG30" s="1522"/>
      <c r="AH30" s="2133"/>
      <c r="AI30" s="2134"/>
      <c r="AJ30" s="1501"/>
      <c r="BM30" s="230">
        <v>14</v>
      </c>
    </row>
    <row r="31" spans="4:65" ht="14.65" customHeight="1">
      <c r="D31" s="2122"/>
      <c r="E31" s="2124"/>
      <c r="F31" s="2124"/>
      <c r="G31" s="2128"/>
      <c r="H31" s="1527"/>
      <c r="I31" s="2130"/>
      <c r="J31" s="2084"/>
      <c r="K31" s="1510"/>
      <c r="L31" s="2076"/>
      <c r="M31" s="2076"/>
      <c r="N31" s="1517"/>
      <c r="O31" s="2076"/>
      <c r="P31" s="2084"/>
      <c r="Q31" s="1518"/>
      <c r="R31" s="2076"/>
      <c r="S31" s="2076"/>
      <c r="T31" s="1519"/>
      <c r="U31" s="2076"/>
      <c r="V31" s="2084"/>
      <c r="W31" s="1520"/>
      <c r="X31" s="2076"/>
      <c r="Y31" s="2076"/>
      <c r="Z31" s="1439"/>
      <c r="AA31" s="1522"/>
      <c r="AB31" s="2133"/>
      <c r="AC31" s="2133"/>
      <c r="AD31" s="2133"/>
      <c r="AE31" s="2133"/>
      <c r="AF31" s="2133"/>
      <c r="AG31" s="2133"/>
      <c r="AH31" s="2133"/>
      <c r="AI31" s="2134"/>
      <c r="AJ31" s="1501"/>
      <c r="BM31" s="230">
        <v>14</v>
      </c>
    </row>
    <row r="32" spans="4:65" ht="14.65" customHeight="1">
      <c r="D32" s="2122"/>
      <c r="E32" s="2124"/>
      <c r="F32" s="2124"/>
      <c r="G32" s="2128"/>
      <c r="H32" s="1527"/>
      <c r="I32" s="2130"/>
      <c r="J32" s="2084"/>
      <c r="K32" s="1510"/>
      <c r="L32" s="2076"/>
      <c r="M32" s="2076"/>
      <c r="N32" s="1517"/>
      <c r="O32" s="2076"/>
      <c r="P32" s="2084"/>
      <c r="Q32" s="1518"/>
      <c r="R32" s="2076"/>
      <c r="S32" s="2076"/>
      <c r="T32" s="1523"/>
      <c r="U32" s="1524"/>
      <c r="V32" s="2133"/>
      <c r="W32" s="2133"/>
      <c r="X32" s="2133"/>
      <c r="Y32" s="2133"/>
      <c r="Z32" s="2133"/>
      <c r="AA32" s="2133"/>
      <c r="AB32" s="2133"/>
      <c r="AC32" s="2133"/>
      <c r="AD32" s="2133"/>
      <c r="AE32" s="2133"/>
      <c r="AF32" s="2133"/>
      <c r="AG32" s="2133"/>
      <c r="AH32" s="2133"/>
      <c r="AI32" s="2134"/>
      <c r="AJ32" s="1501"/>
      <c r="BM32" s="230">
        <v>14</v>
      </c>
    </row>
    <row r="33" spans="4:65" ht="11.5" customHeight="1">
      <c r="D33" s="2122"/>
      <c r="E33" s="2124"/>
      <c r="F33" s="2124"/>
      <c r="G33" s="2128"/>
      <c r="H33" s="1528"/>
      <c r="I33" s="2130"/>
      <c r="J33" s="2084"/>
      <c r="K33" s="1510"/>
      <c r="L33" s="2076"/>
      <c r="M33" s="2076"/>
      <c r="N33" s="1522"/>
      <c r="O33" s="1522"/>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1"/>
      <c r="BM33" s="230">
        <v>11</v>
      </c>
    </row>
    <row r="34" spans="4:65" s="1481" customFormat="1" ht="11.5" customHeight="1">
      <c r="D34" s="2123"/>
      <c r="E34" s="2125"/>
      <c r="F34" s="2126"/>
      <c r="G34" s="2070"/>
      <c r="H34" s="1525"/>
      <c r="I34" s="1529"/>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2" t="s">
        <v>109</v>
      </c>
      <c r="E35" s="2124" t="s">
        <v>291</v>
      </c>
      <c r="F35" s="2124" t="s">
        <v>296</v>
      </c>
      <c r="G35" s="2127" t="s">
        <v>19</v>
      </c>
      <c r="H35" s="1526"/>
      <c r="I35" s="2129"/>
      <c r="J35" s="2083"/>
      <c r="K35" s="1441"/>
      <c r="L35" s="2075"/>
      <c r="M35" s="2075"/>
      <c r="N35" s="1511"/>
      <c r="O35" s="2075"/>
      <c r="P35" s="2083"/>
      <c r="Q35" s="1512"/>
      <c r="R35" s="2075"/>
      <c r="S35" s="2075"/>
      <c r="T35" s="1513"/>
      <c r="U35" s="2075"/>
      <c r="V35" s="2083"/>
      <c r="W35" s="1514"/>
      <c r="X35" s="2075"/>
      <c r="Y35" s="2075"/>
      <c r="Z35" s="1511"/>
      <c r="AA35" s="2075"/>
      <c r="AB35" s="2083"/>
      <c r="AC35" s="1515"/>
      <c r="AD35" s="2075"/>
      <c r="AE35" s="2075"/>
      <c r="AF35" s="1440"/>
      <c r="AG35" s="1440"/>
      <c r="AH35" s="1516"/>
      <c r="AI35" s="1223"/>
      <c r="AJ35" s="1501"/>
      <c r="BM35" s="230">
        <v>14</v>
      </c>
    </row>
    <row r="36" spans="4:65" ht="14.65" customHeight="1">
      <c r="D36" s="2122"/>
      <c r="E36" s="2124"/>
      <c r="F36" s="2124"/>
      <c r="G36" s="2128"/>
      <c r="H36" s="1527"/>
      <c r="I36" s="2130"/>
      <c r="J36" s="2084"/>
      <c r="K36" s="1510"/>
      <c r="L36" s="2076"/>
      <c r="M36" s="2076"/>
      <c r="N36" s="1517"/>
      <c r="O36" s="2076"/>
      <c r="P36" s="2084"/>
      <c r="Q36" s="1518"/>
      <c r="R36" s="2076"/>
      <c r="S36" s="2076"/>
      <c r="T36" s="1519"/>
      <c r="U36" s="2076"/>
      <c r="V36" s="2084"/>
      <c r="W36" s="1520"/>
      <c r="X36" s="2076"/>
      <c r="Y36" s="2076"/>
      <c r="Z36" s="1517"/>
      <c r="AA36" s="2076"/>
      <c r="AB36" s="2084"/>
      <c r="AC36" s="1521"/>
      <c r="AD36" s="2076"/>
      <c r="AE36" s="2076"/>
      <c r="AF36" s="1522"/>
      <c r="AG36" s="1522"/>
      <c r="AH36" s="2133"/>
      <c r="AI36" s="2134"/>
      <c r="AJ36" s="1501"/>
      <c r="BM36" s="230">
        <v>14</v>
      </c>
    </row>
    <row r="37" spans="4:65" ht="14.65" customHeight="1">
      <c r="D37" s="2122"/>
      <c r="E37" s="2124"/>
      <c r="F37" s="2124"/>
      <c r="G37" s="2128"/>
      <c r="H37" s="1527"/>
      <c r="I37" s="2130"/>
      <c r="J37" s="2084"/>
      <c r="K37" s="1510"/>
      <c r="L37" s="2076"/>
      <c r="M37" s="2076"/>
      <c r="N37" s="1517"/>
      <c r="O37" s="2076"/>
      <c r="P37" s="2084"/>
      <c r="Q37" s="1518"/>
      <c r="R37" s="2076"/>
      <c r="S37" s="2076"/>
      <c r="T37" s="1519"/>
      <c r="U37" s="2076"/>
      <c r="V37" s="2084"/>
      <c r="W37" s="1520"/>
      <c r="X37" s="2076"/>
      <c r="Y37" s="2076"/>
      <c r="Z37" s="1439"/>
      <c r="AA37" s="1522"/>
      <c r="AB37" s="2133"/>
      <c r="AC37" s="2133"/>
      <c r="AD37" s="2133"/>
      <c r="AE37" s="2133"/>
      <c r="AF37" s="2133"/>
      <c r="AG37" s="2133"/>
      <c r="AH37" s="2133"/>
      <c r="AI37" s="2134"/>
      <c r="AJ37" s="1501"/>
      <c r="BM37" s="230">
        <v>14</v>
      </c>
    </row>
    <row r="38" spans="4:65" ht="14.65" customHeight="1">
      <c r="D38" s="2122"/>
      <c r="E38" s="2124"/>
      <c r="F38" s="2124"/>
      <c r="G38" s="2128"/>
      <c r="H38" s="1527"/>
      <c r="I38" s="2130"/>
      <c r="J38" s="2084"/>
      <c r="K38" s="1510"/>
      <c r="L38" s="2076"/>
      <c r="M38" s="2076"/>
      <c r="N38" s="1517"/>
      <c r="O38" s="2076"/>
      <c r="P38" s="2084"/>
      <c r="Q38" s="1518"/>
      <c r="R38" s="2076"/>
      <c r="S38" s="2076"/>
      <c r="T38" s="1523"/>
      <c r="U38" s="1524"/>
      <c r="V38" s="2133"/>
      <c r="W38" s="2133"/>
      <c r="X38" s="2133"/>
      <c r="Y38" s="2133"/>
      <c r="Z38" s="2133"/>
      <c r="AA38" s="2133"/>
      <c r="AB38" s="2133"/>
      <c r="AC38" s="2133"/>
      <c r="AD38" s="2133"/>
      <c r="AE38" s="2133"/>
      <c r="AF38" s="2133"/>
      <c r="AG38" s="2133"/>
      <c r="AH38" s="2133"/>
      <c r="AI38" s="2134"/>
      <c r="AJ38" s="1501"/>
      <c r="BM38" s="230">
        <v>14</v>
      </c>
    </row>
    <row r="39" spans="4:65" ht="11.5" customHeight="1">
      <c r="D39" s="2122"/>
      <c r="E39" s="2124"/>
      <c r="F39" s="2124"/>
      <c r="G39" s="2128"/>
      <c r="H39" s="1528"/>
      <c r="I39" s="2130"/>
      <c r="J39" s="2084"/>
      <c r="K39" s="1510"/>
      <c r="L39" s="2076"/>
      <c r="M39" s="2076"/>
      <c r="N39" s="1522"/>
      <c r="O39" s="1522"/>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1"/>
      <c r="BM39" s="230">
        <v>11</v>
      </c>
    </row>
    <row r="40" spans="4:65" s="1481" customFormat="1" ht="11.5" customHeight="1">
      <c r="D40" s="2122"/>
      <c r="E40" s="2124"/>
      <c r="F40" s="2135"/>
      <c r="G40" s="2070"/>
      <c r="H40" s="1525"/>
      <c r="I40" s="1529"/>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 customHeight="1">
      <c r="AK41" s="360"/>
      <c r="BM41" s="230">
        <v>11</v>
      </c>
    </row>
    <row r="42" spans="4:65" ht="11.5" customHeight="1">
      <c r="AK42" s="360"/>
      <c r="BM42" s="230">
        <v>11</v>
      </c>
    </row>
    <row r="43" spans="4:65" ht="11.5" customHeight="1">
      <c r="AK43" s="360"/>
      <c r="BM43" s="230">
        <v>11</v>
      </c>
    </row>
    <row r="44" spans="4:65" ht="11.5" customHeight="1">
      <c r="AK44" s="360"/>
      <c r="BM44" s="230">
        <v>11</v>
      </c>
    </row>
    <row r="45" spans="4:65" ht="11.5" customHeight="1">
      <c r="AK45" s="360"/>
      <c r="BM45" s="230">
        <v>11</v>
      </c>
    </row>
    <row r="46" spans="4:65" ht="11.5" customHeight="1">
      <c r="AK46" s="360"/>
      <c r="BM46" s="230">
        <v>11</v>
      </c>
    </row>
    <row r="47" spans="4:65" ht="11.5" customHeight="1">
      <c r="AK47" s="360"/>
      <c r="BM47" s="230">
        <v>11</v>
      </c>
    </row>
    <row r="48" spans="4:65" ht="11.5" customHeight="1">
      <c r="AK48" s="360"/>
      <c r="BM48" s="230">
        <v>11</v>
      </c>
    </row>
    <row r="49" spans="1:65" ht="11.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6" customWidth="1"/>
    <col min="2" max="2" width="34.59765625" style="1776" customWidth="1"/>
    <col min="3" max="3" width="85" style="1776" customWidth="1"/>
    <col min="4" max="4" width="17" style="1776" customWidth="1"/>
    <col min="5" max="5" width="8" style="1776" customWidth="1"/>
    <col min="6" max="6" width="9.09765625" style="1776" hidden="1"/>
  </cols>
  <sheetData>
    <row r="1" spans="1:6" ht="3" customHeight="1">
      <c r="F1" s="28" t="s">
        <v>14</v>
      </c>
    </row>
    <row r="2" spans="1:6" ht="22.5" customHeight="1">
      <c r="B2" s="2375" t="s">
        <v>1900</v>
      </c>
      <c r="C2" s="2375"/>
      <c r="D2" s="2375"/>
      <c r="E2" s="205"/>
      <c r="F2" s="28">
        <v>22</v>
      </c>
    </row>
    <row r="3" spans="1:6" ht="3" customHeight="1">
      <c r="F3" s="28">
        <v>3</v>
      </c>
    </row>
    <row r="4" spans="1:6" ht="23.25" customHeight="1">
      <c r="B4" s="2005" t="s">
        <v>1901</v>
      </c>
      <c r="C4" s="320" t="s">
        <v>1902</v>
      </c>
      <c r="D4" s="320" t="s">
        <v>1903</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6" customWidth="1"/>
    <col min="2" max="2" width="10" style="1776" customWidth="1"/>
    <col min="3" max="3" width="9.09765625" style="1776"/>
    <col min="4" max="4" width="11.09765625" style="1776" customWidth="1"/>
    <col min="5" max="5" width="16.59765625" style="1776" customWidth="1"/>
    <col min="6" max="6" width="16.296875" style="1776" customWidth="1"/>
    <col min="7" max="7" width="19.09765625" style="1776" customWidth="1"/>
    <col min="8" max="11" width="10" style="1776" customWidth="1"/>
    <col min="12" max="12" width="12.69921875" style="1776" customWidth="1"/>
    <col min="13" max="13" width="61.296875" style="1776" customWidth="1"/>
    <col min="14" max="14" width="10" style="1776" customWidth="1"/>
    <col min="15" max="17" width="23.69921875" style="1776" customWidth="1"/>
    <col min="18" max="18" width="11.69921875" style="1776" customWidth="1"/>
    <col min="19" max="19" width="8.59765625" style="1776" customWidth="1"/>
    <col min="20" max="20" width="11.69921875" style="1776" customWidth="1"/>
    <col min="21" max="21" width="8.59765625" style="1776" customWidth="1"/>
    <col min="22" max="22" width="4.69921875" style="1776" customWidth="1"/>
    <col min="23" max="23" width="115.69921875" style="1776" customWidth="1"/>
    <col min="24" max="24" width="115.296875" style="1776" customWidth="1"/>
    <col min="25" max="27" width="9.09765625" style="1776"/>
    <col min="28" max="28" width="115.69921875" style="1776" customWidth="1"/>
    <col min="29" max="29" width="9.09765625" style="1776"/>
    <col min="30" max="90" width="115.69921875" style="1776" customWidth="1"/>
    <col min="91" max="184" width="9.09765625" style="1776"/>
  </cols>
  <sheetData>
    <row r="2" spans="1:80" s="1742" customFormat="1" ht="17.25" customHeight="1">
      <c r="A2" s="1742" t="s">
        <v>1904</v>
      </c>
    </row>
    <row r="4" spans="1:80" s="201" customFormat="1" ht="15" customHeight="1">
      <c r="C4" s="1743"/>
      <c r="D4" s="52"/>
      <c r="E4" s="314"/>
    </row>
    <row r="6" spans="1:80" s="1742" customFormat="1" ht="17.25" customHeight="1">
      <c r="A6" s="1742" t="s">
        <v>1905</v>
      </c>
    </row>
    <row r="8" spans="1:80" s="201" customFormat="1" ht="17.25" customHeight="1">
      <c r="C8" s="1744"/>
      <c r="D8" s="52"/>
      <c r="E8" s="53"/>
    </row>
    <row r="11" spans="1:80" s="1742" customFormat="1" ht="17.25" customHeight="1">
      <c r="A11" s="1742" t="s">
        <v>1906</v>
      </c>
    </row>
    <row r="13" spans="1:80" s="1746" customFormat="1" ht="15" customHeight="1">
      <c r="A13" s="2161">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1"/>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1"/>
      <c r="B15" s="1087"/>
      <c r="C15" s="349"/>
      <c r="D15" s="732"/>
      <c r="E15" s="358"/>
      <c r="F15" s="114"/>
      <c r="G15" s="352" t="s">
        <v>100</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1907</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1908</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6" t="s">
        <v>107</v>
      </c>
      <c r="E23" s="2067"/>
      <c r="F23" s="2065" t="s">
        <v>19</v>
      </c>
      <c r="G23" s="2415"/>
      <c r="H23" s="2055">
        <v>1</v>
      </c>
      <c r="I23" s="2417" t="str">
        <f>IF(U23="","",INDEX(TERRITORY_MR_LIST,MATCH(U23,TERRITORY_LIST_ID,0)))</f>
        <v/>
      </c>
      <c r="J23" s="2065" t="s">
        <v>19</v>
      </c>
      <c r="K23" s="763"/>
      <c r="L23" s="1709" t="s">
        <v>107</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6"/>
      <c r="E24" s="2068"/>
      <c r="F24" s="2065"/>
      <c r="G24" s="2416"/>
      <c r="H24" s="2055"/>
      <c r="I24" s="2418"/>
      <c r="J24" s="2065"/>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6"/>
      <c r="E25" s="2069"/>
      <c r="F25" s="2065"/>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1909</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9" t="s">
        <v>687</v>
      </c>
      <c r="H29" s="2036">
        <v>1</v>
      </c>
      <c r="I29" s="2420" t="str">
        <f>IF(U29="","",INDEX(TERRITORY_MR_LIST,MATCH(U29,TERRITORY_LIST_ID,0)))</f>
        <v/>
      </c>
      <c r="J29" s="2065" t="s">
        <v>19</v>
      </c>
      <c r="K29" s="763"/>
      <c r="L29" s="1709" t="s">
        <v>107</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9"/>
      <c r="H30" s="2036"/>
      <c r="I30" s="2420"/>
      <c r="J30" s="2065"/>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1910</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107</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1911</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1912</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1913</v>
      </c>
    </row>
    <row r="46" spans="1:38" ht="11.25" customHeight="1"/>
    <row r="47" spans="1:38" s="392" customFormat="1" ht="24" customHeight="1">
      <c r="A47" s="2137" t="s">
        <v>311</v>
      </c>
      <c r="B47" s="439"/>
      <c r="C47" s="2148"/>
      <c r="D47" s="382" t="str">
        <f>A47</f>
        <v>5.1</v>
      </c>
      <c r="E47" s="379" t="s">
        <v>312</v>
      </c>
      <c r="F47" s="1899" t="s">
        <v>304</v>
      </c>
      <c r="G47" s="381" t="s">
        <v>313</v>
      </c>
      <c r="H47" s="412"/>
      <c r="I47" s="783"/>
    </row>
    <row r="48" spans="1:38" s="392" customFormat="1" ht="22.5" customHeight="1">
      <c r="A48" s="2137"/>
      <c r="B48" s="439"/>
      <c r="C48" s="2148"/>
      <c r="D48" s="377" t="str">
        <f>D47&amp;".1"</f>
        <v>5.1.1</v>
      </c>
      <c r="E48" s="376" t="s">
        <v>314</v>
      </c>
      <c r="F48" s="1900" t="s">
        <v>22</v>
      </c>
      <c r="G48" s="411"/>
      <c r="H48" s="412"/>
      <c r="I48" s="783"/>
    </row>
    <row r="49" spans="1:45" s="392" customFormat="1" ht="22.5" customHeight="1">
      <c r="A49" s="2137"/>
      <c r="B49" s="439"/>
      <c r="C49" s="2148"/>
      <c r="D49" s="377" t="str">
        <f>D47&amp;".2"</f>
        <v>5.1.2</v>
      </c>
      <c r="E49" s="376" t="s">
        <v>315</v>
      </c>
      <c r="F49" s="1659" t="s">
        <v>22</v>
      </c>
      <c r="G49" s="381" t="s">
        <v>316</v>
      </c>
      <c r="H49" s="412"/>
      <c r="I49" s="783"/>
    </row>
    <row r="50" spans="1:45" s="392" customFormat="1" ht="22.5" customHeight="1">
      <c r="A50" s="2137"/>
      <c r="B50" s="439"/>
      <c r="C50" s="2148"/>
      <c r="D50" s="377" t="str">
        <f>D47&amp;".3"</f>
        <v>5.1.3</v>
      </c>
      <c r="E50" s="376" t="s">
        <v>317</v>
      </c>
      <c r="F50" s="1900" t="s">
        <v>22</v>
      </c>
      <c r="G50" s="411"/>
      <c r="H50" s="412"/>
      <c r="I50" s="783"/>
    </row>
    <row r="51" spans="1:45" s="392" customFormat="1" ht="22.5" customHeight="1">
      <c r="A51" s="2137"/>
      <c r="B51" s="439"/>
      <c r="C51" s="2148"/>
      <c r="D51" s="377" t="str">
        <f>D47&amp;".4"</f>
        <v>5.1.4</v>
      </c>
      <c r="E51" s="376" t="s">
        <v>318</v>
      </c>
      <c r="F51" s="1900" t="s">
        <v>22</v>
      </c>
      <c r="G51" s="381" t="s">
        <v>319</v>
      </c>
      <c r="H51" s="412"/>
      <c r="I51" s="783"/>
    </row>
    <row r="54" spans="1:45" s="1742" customFormat="1" ht="17.25" customHeight="1">
      <c r="A54" s="1742" t="s">
        <v>1914</v>
      </c>
    </row>
    <row r="56" spans="1:45" s="1539" customFormat="1" ht="18.75" customHeight="1">
      <c r="A56" s="28"/>
      <c r="B56" s="1749"/>
      <c r="C56" s="1749"/>
      <c r="D56" s="1750"/>
      <c r="E56" s="1736"/>
      <c r="F56" s="799">
        <v>13</v>
      </c>
      <c r="G56" s="798"/>
      <c r="H56" s="724"/>
      <c r="I56" s="722"/>
      <c r="J56" s="457" t="s">
        <v>64</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1915</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1916</v>
      </c>
    </row>
    <row r="64" spans="1:45" s="1749" customFormat="1" ht="15" customHeight="1">
      <c r="A64" s="82" t="s">
        <v>88</v>
      </c>
      <c r="B64" s="64" t="s">
        <v>22</v>
      </c>
      <c r="C64" s="1752"/>
      <c r="D64" s="67"/>
      <c r="E64" s="318"/>
      <c r="F64" s="318"/>
      <c r="G64" s="1730"/>
      <c r="H64" s="1751"/>
      <c r="I64" s="1731"/>
      <c r="K64" s="209"/>
      <c r="L64" s="210"/>
    </row>
    <row r="66" spans="1:30" s="1742" customFormat="1" ht="11.25" customHeight="1">
      <c r="A66" s="1742" t="s">
        <v>1917</v>
      </c>
    </row>
    <row r="68" spans="1:30" s="1562" customFormat="1" ht="14.25" customHeight="1">
      <c r="A68" s="280"/>
      <c r="B68" s="1087"/>
      <c r="C68" s="313"/>
      <c r="D68" s="1737"/>
      <c r="E68" s="816"/>
      <c r="F68" s="1751"/>
      <c r="G68" s="28"/>
      <c r="I68" s="1551"/>
      <c r="J68" s="1551"/>
    </row>
    <row r="70" spans="1:30" s="1742" customFormat="1" ht="11.25" customHeight="1">
      <c r="A70" s="1742" t="s">
        <v>1918</v>
      </c>
    </row>
    <row r="72" spans="1:30" s="1562" customFormat="1" ht="27" customHeight="1">
      <c r="A72" s="1093"/>
      <c r="B72" s="1093"/>
      <c r="C72" s="1093"/>
      <c r="D72" s="1087"/>
      <c r="E72" s="1753"/>
      <c r="F72" s="2376"/>
      <c r="G72" s="2377"/>
      <c r="H72" s="2378" t="s">
        <v>64</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64</v>
      </c>
      <c r="Z72" s="1735"/>
      <c r="AA72" s="1719">
        <v>1</v>
      </c>
      <c r="AB72" s="1169"/>
      <c r="AD72" s="1563" t="s">
        <v>1919</v>
      </c>
    </row>
    <row r="73" spans="1:30" s="1562" customFormat="1" ht="10.5" customHeight="1">
      <c r="A73" s="1093"/>
      <c r="B73" s="1093"/>
      <c r="C73" s="1093"/>
      <c r="D73" s="1087"/>
      <c r="E73" s="877"/>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9"/>
      <c r="AB73" s="589" t="s">
        <v>1920</v>
      </c>
    </row>
    <row r="75" spans="1:30" s="1742" customFormat="1" ht="11.25" customHeight="1">
      <c r="A75" s="1742" t="s">
        <v>1921</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1919</v>
      </c>
    </row>
    <row r="79" spans="1:30" s="1742" customFormat="1" ht="11.25" customHeight="1">
      <c r="A79" s="1742" t="s">
        <v>1922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7"/>
      <c r="G82" s="2336"/>
      <c r="H82" s="2430" t="s">
        <v>374</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8"/>
      <c r="G87" s="1117"/>
      <c r="H87" s="1117"/>
      <c r="I87" s="2426" t="s">
        <v>1923</v>
      </c>
      <c r="J87" s="2426"/>
      <c r="K87" s="242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1924</v>
      </c>
    </row>
    <row r="91" spans="1:58" s="1562" customFormat="1" ht="11.25" customHeight="1">
      <c r="A91" s="1093"/>
      <c r="B91" s="1093"/>
      <c r="C91" s="1093"/>
      <c r="D91" s="1087"/>
      <c r="E91" s="1097"/>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9"/>
      <c r="O93" s="2390"/>
      <c r="P93" s="2393"/>
      <c r="Q93" s="2300"/>
      <c r="R93" s="2300"/>
      <c r="S93" s="2394"/>
      <c r="T93" s="2300"/>
      <c r="U93" s="2300"/>
      <c r="V93" s="2300"/>
      <c r="W93" s="2300"/>
      <c r="X93" s="2300"/>
      <c r="Y93" s="2300"/>
      <c r="Z93" s="1102"/>
      <c r="AA93" s="1103"/>
      <c r="AB93" s="1168" t="s">
        <v>1925</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1926</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1927</v>
      </c>
    </row>
    <row r="101" spans="1:184" s="1562" customFormat="1" ht="11.25" customHeight="1">
      <c r="A101" s="1093"/>
      <c r="B101" s="1093"/>
      <c r="C101" s="1093"/>
      <c r="D101" s="1087"/>
      <c r="E101" s="1097"/>
      <c r="F101" s="1755"/>
      <c r="G101" s="1756"/>
      <c r="H101" s="2336" t="s">
        <v>107</v>
      </c>
      <c r="I101" s="2446"/>
      <c r="J101" s="2369"/>
      <c r="K101" s="2444"/>
      <c r="L101" s="2065" t="s">
        <v>19</v>
      </c>
      <c r="M101" s="2066"/>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2"/>
      <c r="AA102" s="1103"/>
      <c r="AB102" s="1103"/>
      <c r="AC102" s="1107"/>
      <c r="AD102" s="1107"/>
      <c r="AE102" s="1108"/>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6"/>
      <c r="AC103" s="1096"/>
      <c r="AD103" s="1106">
        <f>AB103</f>
        <v>0</v>
      </c>
      <c r="AE103" s="1096"/>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2"/>
      <c r="AA104" s="1103"/>
      <c r="AB104" s="1168" t="s">
        <v>1925</v>
      </c>
      <c r="AC104" s="1107"/>
      <c r="AD104" s="1107"/>
      <c r="AE104" s="1109"/>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6"/>
      <c r="I105" s="2446"/>
      <c r="J105" s="2369"/>
      <c r="K105" s="2444"/>
      <c r="L105" s="2065"/>
      <c r="M105" s="2066"/>
      <c r="N105" s="1102"/>
      <c r="O105" s="1103"/>
      <c r="P105" s="1095" t="s">
        <v>1928</v>
      </c>
      <c r="Q105" s="1103"/>
      <c r="R105" s="1103"/>
      <c r="S105" s="1103"/>
      <c r="T105" s="1103"/>
      <c r="U105" s="1103"/>
      <c r="V105" s="1103"/>
      <c r="W105" s="1103"/>
      <c r="X105" s="1103"/>
      <c r="Y105" s="1103"/>
      <c r="Z105" s="1103"/>
      <c r="AA105" s="1103"/>
      <c r="AB105" s="1103"/>
      <c r="AC105" s="1103"/>
      <c r="AD105" s="1103"/>
      <c r="AE105" s="1110"/>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1929</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1931</v>
      </c>
    </row>
    <row r="115" spans="1:83" s="1776" customFormat="1" ht="15" customHeight="1">
      <c r="A115" s="560"/>
      <c r="B115" s="561"/>
      <c r="C115" s="561"/>
      <c r="D115" s="2401" t="s">
        <v>107</v>
      </c>
      <c r="E115" s="2281" t="s">
        <v>103</v>
      </c>
      <c r="F115" s="2282"/>
      <c r="G115" s="2283"/>
      <c r="H115" s="2277" t="str">
        <f>IF(A115="","",INDEX(DIFFERENTIATION_UNMERGE_VD,MATCH(A115,DIFFERENTIATION_ID_DIFF,0)))</f>
        <v/>
      </c>
      <c r="I115" s="2277"/>
      <c r="J115" s="2277"/>
      <c r="K115" s="2277"/>
      <c r="L115" s="2277"/>
      <c r="M115" s="2277"/>
      <c r="N115" s="2277"/>
      <c r="O115" s="2277"/>
      <c r="P115" s="2277"/>
      <c r="Q115" s="2277"/>
      <c r="R115" s="2277"/>
      <c r="S115" s="656"/>
      <c r="T115" s="653"/>
      <c r="U115" s="562"/>
      <c r="V115" s="562"/>
      <c r="W115" s="563"/>
      <c r="X115" s="563"/>
      <c r="Y115" s="563"/>
      <c r="Z115" s="563"/>
      <c r="AA115" s="564"/>
      <c r="AB115" s="565"/>
      <c r="AC115" s="2280"/>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2"/>
      <c r="E116" s="2281" t="s">
        <v>562</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6"/>
      <c r="T116" s="653"/>
      <c r="U116" s="562"/>
      <c r="V116" s="562"/>
      <c r="W116" s="563"/>
      <c r="X116" s="563"/>
      <c r="Y116" s="563"/>
      <c r="Z116" s="563"/>
      <c r="AA116" s="564"/>
      <c r="AB116" s="565"/>
      <c r="AC116" s="228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2"/>
      <c r="E117" s="2281" t="s">
        <v>563</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6"/>
      <c r="T117" s="653"/>
      <c r="U117" s="562"/>
      <c r="V117" s="562"/>
      <c r="W117" s="563"/>
      <c r="X117" s="563"/>
      <c r="Y117" s="563"/>
      <c r="Z117" s="563"/>
      <c r="AA117" s="564"/>
      <c r="AB117" s="565"/>
      <c r="AC117" s="228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2"/>
      <c r="E118" s="2279" t="s">
        <v>608</v>
      </c>
      <c r="F118" s="2279"/>
      <c r="G118" s="2279"/>
      <c r="H118" s="2279"/>
      <c r="I118" s="2279"/>
      <c r="J118" s="2279"/>
      <c r="K118" s="2279"/>
      <c r="L118" s="2279"/>
      <c r="M118" s="2279"/>
      <c r="N118" s="2279"/>
      <c r="O118" s="2279"/>
      <c r="P118" s="2279"/>
      <c r="Q118" s="495">
        <f>SUMIF(T119:T120,"i",Q119:Q120)</f>
        <v>0</v>
      </c>
      <c r="R118" s="947"/>
      <c r="S118" s="1725" t="s">
        <v>609</v>
      </c>
      <c r="T118" s="654" t="s">
        <v>610</v>
      </c>
      <c r="U118" s="2187">
        <v>1</v>
      </c>
      <c r="V118" s="2187" t="s">
        <v>573</v>
      </c>
      <c r="W118" s="1087"/>
      <c r="X118" s="1087"/>
      <c r="Y118" s="1087"/>
      <c r="Z118" s="1087"/>
      <c r="AA118" s="1563"/>
      <c r="AB118" s="1087"/>
      <c r="AC118" s="228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2"/>
      <c r="E119" s="572"/>
      <c r="F119" s="572">
        <v>0</v>
      </c>
      <c r="G119" s="572"/>
      <c r="H119" s="572"/>
      <c r="I119" s="572"/>
      <c r="J119" s="572"/>
      <c r="K119" s="572"/>
      <c r="L119" s="572"/>
      <c r="M119" s="572"/>
      <c r="N119" s="572"/>
      <c r="O119" s="572"/>
      <c r="P119" s="572"/>
      <c r="Q119" s="572"/>
      <c r="R119" s="572"/>
      <c r="S119" s="573"/>
      <c r="T119" s="655"/>
      <c r="U119" s="2187"/>
      <c r="V119" s="2187"/>
      <c r="W119" s="1563"/>
      <c r="X119" s="1563"/>
      <c r="Y119" s="1563"/>
      <c r="Z119" s="1563"/>
      <c r="AA119" s="1563"/>
      <c r="AB119" s="1087"/>
      <c r="AC119" s="228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2"/>
      <c r="E120" s="586" t="s">
        <v>22</v>
      </c>
      <c r="F120" s="1095" t="s">
        <v>22</v>
      </c>
      <c r="G120" s="1095" t="s">
        <v>1932</v>
      </c>
      <c r="H120" s="588" t="s">
        <v>22</v>
      </c>
      <c r="I120" s="588"/>
      <c r="J120" s="588"/>
      <c r="K120" s="588"/>
      <c r="L120" s="588"/>
      <c r="M120" s="588"/>
      <c r="N120" s="588"/>
      <c r="O120" s="588"/>
      <c r="P120" s="588"/>
      <c r="Q120" s="588"/>
      <c r="R120" s="589"/>
      <c r="S120" s="590"/>
      <c r="T120" s="655"/>
      <c r="U120" s="2187"/>
      <c r="V120" s="2187"/>
      <c r="W120" s="1087"/>
      <c r="X120" s="1087"/>
      <c r="Y120" s="1087"/>
      <c r="Z120" s="1087"/>
      <c r="AA120" s="1563"/>
      <c r="AB120" s="1087"/>
      <c r="AC120" s="228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2"/>
      <c r="E121" s="2279" t="s">
        <v>611</v>
      </c>
      <c r="F121" s="2279"/>
      <c r="G121" s="2279"/>
      <c r="H121" s="2279"/>
      <c r="I121" s="2279"/>
      <c r="J121" s="2279"/>
      <c r="K121" s="2279"/>
      <c r="L121" s="2279"/>
      <c r="M121" s="2279"/>
      <c r="N121" s="2279"/>
      <c r="O121" s="2279"/>
      <c r="P121" s="2279"/>
      <c r="Q121" s="495">
        <f>SUMIF(T122:T123,"i",Q122:Q123)</f>
        <v>0</v>
      </c>
      <c r="R121" s="947"/>
      <c r="S121" s="1725" t="s">
        <v>612</v>
      </c>
      <c r="T121" s="654" t="s">
        <v>610</v>
      </c>
      <c r="U121" s="2187">
        <v>1</v>
      </c>
      <c r="V121" s="2187"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2"/>
      <c r="E122" s="572"/>
      <c r="F122" s="572">
        <v>0</v>
      </c>
      <c r="G122" s="572"/>
      <c r="H122" s="572"/>
      <c r="I122" s="572"/>
      <c r="J122" s="572"/>
      <c r="K122" s="572"/>
      <c r="L122" s="572"/>
      <c r="M122" s="572"/>
      <c r="N122" s="572"/>
      <c r="O122" s="572"/>
      <c r="P122" s="572"/>
      <c r="Q122" s="572"/>
      <c r="R122" s="572"/>
      <c r="S122" s="573"/>
      <c r="T122" s="655"/>
      <c r="U122" s="2187"/>
      <c r="V122" s="2187"/>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3"/>
      <c r="E123" s="586" t="s">
        <v>22</v>
      </c>
      <c r="F123" s="1095" t="s">
        <v>22</v>
      </c>
      <c r="G123" s="1095" t="s">
        <v>1932</v>
      </c>
      <c r="H123" s="588" t="s">
        <v>22</v>
      </c>
      <c r="I123" s="588"/>
      <c r="J123" s="588"/>
      <c r="K123" s="588"/>
      <c r="L123" s="588"/>
      <c r="M123" s="588"/>
      <c r="N123" s="588"/>
      <c r="O123" s="588"/>
      <c r="P123" s="588"/>
      <c r="Q123" s="588"/>
      <c r="R123" s="589"/>
      <c r="S123" s="590"/>
      <c r="T123" s="655"/>
      <c r="U123" s="2187"/>
      <c r="V123" s="2187"/>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1933</v>
      </c>
    </row>
    <row r="127" spans="1:83" s="1776" customFormat="1" ht="15" customHeight="1">
      <c r="A127" s="560"/>
      <c r="B127" s="561"/>
      <c r="C127" s="561"/>
      <c r="D127" s="2401" t="s">
        <v>107</v>
      </c>
      <c r="E127" s="2281" t="s">
        <v>103</v>
      </c>
      <c r="F127" s="2282"/>
      <c r="G127" s="2283"/>
      <c r="H127" s="2277" t="str">
        <f>IF(A127="","",INDEX(DIFFERENTIATION_UNMERGE_VD,MATCH(A127,DIFFERENTIATION_ID_DIFF,0)))</f>
        <v/>
      </c>
      <c r="I127" s="2277"/>
      <c r="J127" s="2277"/>
      <c r="K127" s="2277"/>
      <c r="L127" s="2277"/>
      <c r="M127" s="2277"/>
      <c r="N127" s="2277"/>
      <c r="O127" s="2277"/>
      <c r="P127" s="2277"/>
      <c r="Q127" s="2277"/>
      <c r="R127" s="2277"/>
      <c r="S127" s="656"/>
      <c r="T127" s="653"/>
      <c r="U127" s="562"/>
      <c r="V127" s="562"/>
      <c r="W127" s="563"/>
      <c r="X127" s="563"/>
      <c r="Y127" s="563"/>
      <c r="Z127" s="563"/>
      <c r="AA127" s="564"/>
      <c r="AB127" s="565"/>
      <c r="AC127" s="2280"/>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2"/>
      <c r="E128" s="2281" t="s">
        <v>562</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6"/>
      <c r="T128" s="653"/>
      <c r="U128" s="562"/>
      <c r="V128" s="562"/>
      <c r="W128" s="563"/>
      <c r="X128" s="563"/>
      <c r="Y128" s="563"/>
      <c r="Z128" s="563"/>
      <c r="AA128" s="564"/>
      <c r="AB128" s="565"/>
      <c r="AC128" s="228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2"/>
      <c r="E129" s="2281" t="s">
        <v>563</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6"/>
      <c r="T129" s="653"/>
      <c r="U129" s="562"/>
      <c r="V129" s="562"/>
      <c r="W129" s="563"/>
      <c r="X129" s="563"/>
      <c r="Y129" s="563"/>
      <c r="Z129" s="563"/>
      <c r="AA129" s="564"/>
      <c r="AB129" s="565"/>
      <c r="AC129" s="228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2"/>
      <c r="E130" s="2279" t="s">
        <v>608</v>
      </c>
      <c r="F130" s="2279"/>
      <c r="G130" s="2279"/>
      <c r="H130" s="2279"/>
      <c r="I130" s="2279"/>
      <c r="J130" s="2279"/>
      <c r="K130" s="2279"/>
      <c r="L130" s="2279"/>
      <c r="M130" s="2279"/>
      <c r="N130" s="2279"/>
      <c r="O130" s="2279"/>
      <c r="P130" s="2279"/>
      <c r="Q130" s="495">
        <f>SUMIF(T131:T132,"i",Q131:Q132)</f>
        <v>0</v>
      </c>
      <c r="R130" s="947"/>
      <c r="S130" s="1725" t="s">
        <v>609</v>
      </c>
      <c r="T130" s="654" t="s">
        <v>610</v>
      </c>
      <c r="U130" s="2187">
        <v>1</v>
      </c>
      <c r="V130" s="2187" t="s">
        <v>573</v>
      </c>
      <c r="W130" s="1087"/>
      <c r="X130" s="1087"/>
      <c r="Y130" s="1087"/>
      <c r="Z130" s="1087"/>
      <c r="AA130" s="1563"/>
      <c r="AB130" s="1087"/>
      <c r="AC130" s="228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2"/>
      <c r="E131" s="572"/>
      <c r="F131" s="572">
        <v>0</v>
      </c>
      <c r="G131" s="572"/>
      <c r="H131" s="572"/>
      <c r="I131" s="572"/>
      <c r="J131" s="572"/>
      <c r="K131" s="572"/>
      <c r="L131" s="572"/>
      <c r="M131" s="572"/>
      <c r="N131" s="572"/>
      <c r="O131" s="572"/>
      <c r="P131" s="572"/>
      <c r="Q131" s="572"/>
      <c r="R131" s="572"/>
      <c r="S131" s="573"/>
      <c r="T131" s="655"/>
      <c r="U131" s="2187"/>
      <c r="V131" s="2187"/>
      <c r="W131" s="1563"/>
      <c r="X131" s="1563"/>
      <c r="Y131" s="1563"/>
      <c r="Z131" s="1563"/>
      <c r="AA131" s="1563"/>
      <c r="AB131" s="1087"/>
      <c r="AC131" s="228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2"/>
      <c r="E132" s="586" t="s">
        <v>22</v>
      </c>
      <c r="F132" s="1095" t="s">
        <v>22</v>
      </c>
      <c r="G132" s="1095" t="s">
        <v>1932</v>
      </c>
      <c r="H132" s="588" t="s">
        <v>22</v>
      </c>
      <c r="I132" s="588"/>
      <c r="J132" s="588"/>
      <c r="K132" s="588"/>
      <c r="L132" s="588"/>
      <c r="M132" s="588"/>
      <c r="N132" s="588"/>
      <c r="O132" s="588"/>
      <c r="P132" s="588"/>
      <c r="Q132" s="588"/>
      <c r="R132" s="589"/>
      <c r="S132" s="590"/>
      <c r="T132" s="655"/>
      <c r="U132" s="2187"/>
      <c r="V132" s="2187"/>
      <c r="W132" s="1087"/>
      <c r="X132" s="1087"/>
      <c r="Y132" s="1087"/>
      <c r="Z132" s="1087"/>
      <c r="AA132" s="1563"/>
      <c r="AB132" s="1087"/>
      <c r="AC132" s="228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2"/>
      <c r="E133" s="969"/>
      <c r="F133" s="969"/>
      <c r="G133" s="969"/>
      <c r="H133" s="969"/>
      <c r="I133" s="969"/>
      <c r="J133" s="969"/>
      <c r="K133" s="969"/>
      <c r="L133" s="969"/>
      <c r="M133" s="969"/>
      <c r="N133" s="969"/>
      <c r="O133" s="969"/>
      <c r="P133" s="969"/>
      <c r="Q133" s="970"/>
      <c r="R133" s="971"/>
      <c r="S133" s="972"/>
      <c r="T133" s="654" t="s">
        <v>610</v>
      </c>
      <c r="U133" s="2187">
        <v>1</v>
      </c>
      <c r="V133" s="2187"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2"/>
      <c r="E134" s="572"/>
      <c r="F134" s="572"/>
      <c r="G134" s="572"/>
      <c r="H134" s="572"/>
      <c r="I134" s="572"/>
      <c r="J134" s="572"/>
      <c r="K134" s="572"/>
      <c r="L134" s="572"/>
      <c r="M134" s="572"/>
      <c r="N134" s="572"/>
      <c r="O134" s="572"/>
      <c r="P134" s="572"/>
      <c r="Q134" s="572"/>
      <c r="R134" s="572"/>
      <c r="S134" s="573"/>
      <c r="T134" s="655"/>
      <c r="U134" s="2187"/>
      <c r="V134" s="218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3"/>
      <c r="E135" s="973"/>
      <c r="F135" s="974"/>
      <c r="G135" s="974"/>
      <c r="H135" s="975"/>
      <c r="I135" s="975"/>
      <c r="J135" s="975"/>
      <c r="K135" s="975"/>
      <c r="L135" s="975"/>
      <c r="M135" s="975"/>
      <c r="N135" s="975"/>
      <c r="O135" s="975"/>
      <c r="P135" s="975"/>
      <c r="Q135" s="975"/>
      <c r="R135" s="876"/>
      <c r="S135" s="976"/>
      <c r="T135" s="655"/>
      <c r="U135" s="2187"/>
      <c r="V135" s="218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1934</v>
      </c>
    </row>
    <row r="139" spans="1:83" s="1776" customFormat="1" ht="45" customHeight="1">
      <c r="A139" s="1733"/>
      <c r="B139" s="1087"/>
      <c r="C139" s="349"/>
      <c r="D139" s="28"/>
      <c r="E139" s="2406"/>
      <c r="F139" s="2066" t="s">
        <v>107</v>
      </c>
      <c r="G139" s="2409" t="s">
        <v>22</v>
      </c>
      <c r="H139" s="226"/>
      <c r="I139" s="574" t="s">
        <v>107</v>
      </c>
      <c r="J139" s="1734" t="s">
        <v>1935</v>
      </c>
      <c r="K139" s="575" t="s">
        <v>544</v>
      </c>
      <c r="L139" s="2150" t="s">
        <v>544</v>
      </c>
      <c r="M139" s="2112"/>
      <c r="N139" s="575" t="s">
        <v>544</v>
      </c>
      <c r="O139" s="575" t="s">
        <v>544</v>
      </c>
      <c r="P139" s="575" t="s">
        <v>544</v>
      </c>
      <c r="Q139" s="576">
        <f>SUM(Q140:Q142)</f>
        <v>0</v>
      </c>
      <c r="R139" s="576">
        <f>IF(R136=0,0,(Q136/R136)*100)</f>
        <v>0</v>
      </c>
      <c r="S139" s="2124"/>
      <c r="T139" s="654" t="s">
        <v>610</v>
      </c>
      <c r="U139" s="28"/>
      <c r="V139" s="28"/>
      <c r="AC139" s="28"/>
    </row>
    <row r="140" spans="1:83" s="1776" customFormat="1" ht="11.25" customHeight="1">
      <c r="A140" s="1733"/>
      <c r="B140" s="1087"/>
      <c r="C140" s="349"/>
      <c r="D140" s="28"/>
      <c r="E140" s="2407"/>
      <c r="F140" s="2066"/>
      <c r="G140" s="2409"/>
      <c r="H140" s="2055"/>
      <c r="I140" s="2336" t="s">
        <v>1020</v>
      </c>
      <c r="J140" s="2404"/>
      <c r="K140" s="2405"/>
      <c r="L140" s="577"/>
      <c r="M140" s="578" t="s">
        <v>107</v>
      </c>
      <c r="N140" s="1722"/>
      <c r="O140" s="579"/>
      <c r="P140" s="580"/>
      <c r="Q140" s="579"/>
      <c r="R140" s="581">
        <v>0</v>
      </c>
      <c r="S140" s="2124"/>
      <c r="T140" s="654"/>
      <c r="U140" s="28"/>
      <c r="V140" s="28"/>
      <c r="AC140" s="28"/>
    </row>
    <row r="141" spans="1:83" s="1776" customFormat="1" ht="11.25" customHeight="1">
      <c r="A141" s="1733"/>
      <c r="B141" s="1087"/>
      <c r="C141" s="349"/>
      <c r="D141" s="28"/>
      <c r="E141" s="2407"/>
      <c r="F141" s="2066"/>
      <c r="G141" s="2409"/>
      <c r="H141" s="2055"/>
      <c r="I141" s="2336"/>
      <c r="J141" s="2404"/>
      <c r="K141" s="2398"/>
      <c r="L141" s="582"/>
      <c r="M141" s="583"/>
      <c r="N141" s="584" t="s">
        <v>1936</v>
      </c>
      <c r="O141" s="584"/>
      <c r="P141" s="584"/>
      <c r="Q141" s="584"/>
      <c r="R141" s="585"/>
      <c r="S141" s="2124"/>
      <c r="T141" s="654"/>
      <c r="U141" s="28"/>
      <c r="V141" s="28"/>
      <c r="AC141" s="28"/>
    </row>
    <row r="142" spans="1:83" s="1776" customFormat="1" ht="11.25" customHeight="1">
      <c r="A142" s="1733"/>
      <c r="B142" s="1087"/>
      <c r="C142" s="349"/>
      <c r="D142" s="28"/>
      <c r="E142" s="2408"/>
      <c r="F142" s="2066"/>
      <c r="G142" s="2410"/>
      <c r="H142" s="582" t="s">
        <v>22</v>
      </c>
      <c r="I142" s="583"/>
      <c r="J142" s="584" t="s">
        <v>1937</v>
      </c>
      <c r="K142" s="584"/>
      <c r="L142" s="584"/>
      <c r="M142" s="584"/>
      <c r="N142" s="584"/>
      <c r="O142" s="584"/>
      <c r="P142" s="584"/>
      <c r="Q142" s="584"/>
      <c r="R142" s="585"/>
      <c r="S142" s="2124"/>
      <c r="T142" s="654"/>
      <c r="U142" s="28"/>
      <c r="V142" s="28"/>
      <c r="AC142" s="28"/>
    </row>
    <row r="147" spans="1:43" s="1776" customFormat="1" ht="11.25" customHeight="1">
      <c r="A147" s="1733"/>
      <c r="B147" s="1087"/>
      <c r="C147" s="349"/>
      <c r="D147" s="28"/>
      <c r="E147" s="1756"/>
      <c r="F147" s="1756"/>
      <c r="G147" s="1756"/>
      <c r="H147" s="2055"/>
      <c r="I147" s="2336" t="s">
        <v>1020</v>
      </c>
      <c r="J147" s="2404"/>
      <c r="K147" s="2405"/>
      <c r="L147" s="577"/>
      <c r="M147" s="578" t="s">
        <v>107</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5"/>
      <c r="I148" s="2336"/>
      <c r="J148" s="2404"/>
      <c r="K148" s="2398"/>
      <c r="L148" s="582"/>
      <c r="M148" s="583"/>
      <c r="N148" s="584" t="s">
        <v>1936</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107</v>
      </c>
      <c r="N150" s="1722"/>
      <c r="O150" s="579"/>
      <c r="P150" s="580"/>
      <c r="Q150" s="579"/>
      <c r="R150" s="581">
        <v>0</v>
      </c>
      <c r="S150" s="28"/>
      <c r="T150" s="654"/>
      <c r="U150" s="28"/>
      <c r="V150" s="28"/>
      <c r="AC150" s="28"/>
    </row>
    <row r="152" spans="1:43" s="1742" customFormat="1" ht="17.25" customHeight="1">
      <c r="A152" s="1742" t="s">
        <v>1938</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64</v>
      </c>
      <c r="L154" s="2066"/>
      <c r="M154" s="2066" t="s">
        <v>107</v>
      </c>
      <c r="N154" s="2411" t="str">
        <f>IF(Z154="","",INDEX(TERRITORY_MR_LIST,MATCH(Z154,TERRITORY_LIST_ID,0)))</f>
        <v/>
      </c>
      <c r="O154" s="2127" t="s">
        <v>64</v>
      </c>
      <c r="P154" s="2066"/>
      <c r="Q154" s="2066" t="s">
        <v>107</v>
      </c>
      <c r="R154" s="2398" t="s">
        <v>22</v>
      </c>
      <c r="S154" s="2065" t="s">
        <v>64</v>
      </c>
      <c r="T154" s="1738"/>
      <c r="U154" s="1738" t="s">
        <v>107</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9"/>
      <c r="E156" s="2078"/>
      <c r="F156" s="2091"/>
      <c r="G156" s="2400"/>
      <c r="H156" s="2089"/>
      <c r="I156" s="2089"/>
      <c r="J156" s="2414"/>
      <c r="K156" s="2128"/>
      <c r="L156" s="2089"/>
      <c r="M156" s="2089"/>
      <c r="N156" s="2412"/>
      <c r="O156" s="2070"/>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9"/>
      <c r="E157" s="2078"/>
      <c r="F157" s="2091"/>
      <c r="G157" s="2400"/>
      <c r="H157" s="2089"/>
      <c r="I157" s="2089"/>
      <c r="J157" s="2414"/>
      <c r="K157" s="2070"/>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9"/>
      <c r="E158" s="2078"/>
      <c r="F158" s="2092"/>
      <c r="G158" s="2400"/>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64</v>
      </c>
      <c r="L160" s="2066"/>
      <c r="M160" s="2066" t="s">
        <v>107</v>
      </c>
      <c r="N160" s="2411" t="str">
        <f>IF(Z160="","",INDEX(TERRITORY_MR_LIST,MATCH(Z160,TERRITORY_LIST_ID,0)))</f>
        <v/>
      </c>
      <c r="O160" s="2127" t="s">
        <v>64</v>
      </c>
      <c r="P160" s="2066"/>
      <c r="Q160" s="2066" t="s">
        <v>107</v>
      </c>
      <c r="R160" s="2398" t="s">
        <v>22</v>
      </c>
      <c r="S160" s="2065" t="s">
        <v>64</v>
      </c>
      <c r="T160" s="1738"/>
      <c r="U160" s="1738" t="s">
        <v>107</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9"/>
      <c r="I162" s="2089"/>
      <c r="J162" s="2414"/>
      <c r="K162" s="2128"/>
      <c r="L162" s="2089"/>
      <c r="M162" s="2089"/>
      <c r="N162" s="2412"/>
      <c r="O162" s="2070"/>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9"/>
      <c r="I163" s="2089"/>
      <c r="J163" s="2414"/>
      <c r="K163" s="2070"/>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107</v>
      </c>
      <c r="N165" s="2411" t="str">
        <f>IF(Z165="","",INDEX(TERRITORY_MR_LIST,MATCH(Z165,TERRITORY_LIST_ID,0)))</f>
        <v/>
      </c>
      <c r="O165" s="2127" t="s">
        <v>64</v>
      </c>
      <c r="P165" s="2066"/>
      <c r="Q165" s="2066" t="s">
        <v>107</v>
      </c>
      <c r="R165" s="2398" t="s">
        <v>22</v>
      </c>
      <c r="S165" s="2065" t="s">
        <v>64</v>
      </c>
      <c r="T165" s="1738"/>
      <c r="U165" s="1738" t="s">
        <v>107</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9"/>
      <c r="M167" s="2089"/>
      <c r="N167" s="2412"/>
      <c r="O167" s="2070"/>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107</v>
      </c>
      <c r="R169" s="2398" t="s">
        <v>22</v>
      </c>
      <c r="S169" s="2065" t="s">
        <v>64</v>
      </c>
      <c r="T169" s="1738"/>
      <c r="U169" s="1738" t="s">
        <v>107</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107</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1939</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64</v>
      </c>
      <c r="L176" s="2066"/>
      <c r="M176" s="2066" t="s">
        <v>107</v>
      </c>
      <c r="N176" s="2411" t="str">
        <f>IF(Z176="","",INDEX(TERRITORY_MR_LIST,MATCH(Z176,TERRITORY_LIST_ID,0)))</f>
        <v/>
      </c>
      <c r="O176" s="2127" t="s">
        <v>64</v>
      </c>
      <c r="P176" s="2066"/>
      <c r="Q176" s="2066" t="s">
        <v>107</v>
      </c>
      <c r="R176" s="2398" t="s">
        <v>22</v>
      </c>
      <c r="S176" s="2299" t="s">
        <v>19</v>
      </c>
      <c r="T176" s="1729"/>
      <c r="U176" s="1729" t="s">
        <v>107</v>
      </c>
      <c r="V176" s="1361"/>
      <c r="W176" s="2413"/>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2"/>
      <c r="U177" s="1363"/>
      <c r="V177" s="1363"/>
      <c r="W177" s="2413"/>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9"/>
      <c r="E178" s="2078"/>
      <c r="F178" s="2091"/>
      <c r="G178" s="2400"/>
      <c r="H178" s="2089"/>
      <c r="I178" s="2089"/>
      <c r="J178" s="2414"/>
      <c r="K178" s="2128"/>
      <c r="L178" s="2089"/>
      <c r="M178" s="2089"/>
      <c r="N178" s="2412"/>
      <c r="O178" s="2070"/>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9"/>
      <c r="E179" s="2078"/>
      <c r="F179" s="2091"/>
      <c r="G179" s="2400"/>
      <c r="H179" s="2089"/>
      <c r="I179" s="2089"/>
      <c r="J179" s="2414"/>
      <c r="K179" s="2070"/>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9"/>
      <c r="E180" s="2078"/>
      <c r="F180" s="2092"/>
      <c r="G180" s="2400"/>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5"/>
      <c r="I182" s="2395">
        <v>1</v>
      </c>
      <c r="J182" s="2413"/>
      <c r="K182" s="2127" t="s">
        <v>64</v>
      </c>
      <c r="L182" s="2066"/>
      <c r="M182" s="2066" t="s">
        <v>107</v>
      </c>
      <c r="N182" s="2411" t="str">
        <f>IF(Z182="","",INDEX(TERRITORY_MR_LIST,MATCH(Z182,TERRITORY_LIST_ID,0)))</f>
        <v/>
      </c>
      <c r="O182" s="2127" t="s">
        <v>64</v>
      </c>
      <c r="P182" s="2066"/>
      <c r="Q182" s="2066" t="s">
        <v>107</v>
      </c>
      <c r="R182" s="2398" t="s">
        <v>22</v>
      </c>
      <c r="S182" s="2299" t="s">
        <v>19</v>
      </c>
      <c r="T182" s="1729"/>
      <c r="U182" s="1729" t="s">
        <v>107</v>
      </c>
      <c r="V182" s="1361"/>
      <c r="W182" s="2413"/>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2"/>
      <c r="U183" s="1363"/>
      <c r="V183" s="1363"/>
      <c r="W183" s="2413"/>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9"/>
      <c r="I184" s="2089"/>
      <c r="J184" s="2414"/>
      <c r="K184" s="2128"/>
      <c r="L184" s="2089"/>
      <c r="M184" s="2089"/>
      <c r="N184" s="2412"/>
      <c r="O184" s="2070"/>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9"/>
      <c r="I185" s="2089"/>
      <c r="J185" s="2414"/>
      <c r="K185" s="2070"/>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6"/>
      <c r="M187" s="2066" t="s">
        <v>107</v>
      </c>
      <c r="N187" s="2411" t="str">
        <f>IF(Z187="","",INDEX(TERRITORY_MR_LIST,MATCH(Z187,TERRITORY_LIST_ID,0)))</f>
        <v/>
      </c>
      <c r="O187" s="2127" t="s">
        <v>64</v>
      </c>
      <c r="P187" s="2066"/>
      <c r="Q187" s="2066" t="s">
        <v>107</v>
      </c>
      <c r="R187" s="2398" t="s">
        <v>22</v>
      </c>
      <c r="S187" s="2299" t="s">
        <v>19</v>
      </c>
      <c r="T187" s="1729"/>
      <c r="U187" s="1729" t="s">
        <v>107</v>
      </c>
      <c r="V187" s="1361"/>
      <c r="W187" s="2413"/>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2"/>
      <c r="U188" s="1363"/>
      <c r="V188" s="1363"/>
      <c r="W188" s="2413"/>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9"/>
      <c r="M189" s="2089"/>
      <c r="N189" s="2412"/>
      <c r="O189" s="2070"/>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107</v>
      </c>
      <c r="R191" s="2398" t="s">
        <v>22</v>
      </c>
      <c r="S191" s="2299" t="s">
        <v>19</v>
      </c>
      <c r="T191" s="1729"/>
      <c r="U191" s="1729" t="s">
        <v>107</v>
      </c>
      <c r="V191" s="1361"/>
      <c r="W191" s="2413"/>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2"/>
      <c r="U192" s="1363"/>
      <c r="V192" s="1363"/>
      <c r="W192" s="241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3"/>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4"/>
      <c r="U195" s="1224"/>
      <c r="V195" s="1224"/>
      <c r="W195" s="1225"/>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4"/>
      <c r="R196" s="1224"/>
      <c r="S196" s="1779"/>
      <c r="T196" s="1779"/>
      <c r="U196" s="1779"/>
      <c r="V196" s="1779"/>
      <c r="W196" s="1225"/>
    </row>
    <row r="197" spans="1:63" ht="17.25" customHeight="1">
      <c r="A197" s="1766"/>
      <c r="B197" s="1767"/>
      <c r="C197" s="1771"/>
      <c r="D197" s="2395"/>
      <c r="E197" s="2124"/>
      <c r="F197" s="2124"/>
      <c r="G197" s="2055"/>
      <c r="H197" s="2080"/>
      <c r="I197" s="2082"/>
      <c r="J197" s="2085"/>
      <c r="K197" s="2076"/>
      <c r="L197" s="1224"/>
      <c r="M197" s="1224"/>
      <c r="N197" s="1224"/>
      <c r="O197" s="1224"/>
      <c r="P197" s="1224"/>
      <c r="Q197" s="1224"/>
      <c r="R197" s="1224"/>
      <c r="S197" s="1779"/>
      <c r="T197" s="1779"/>
      <c r="U197" s="1779"/>
      <c r="V197" s="1779"/>
      <c r="W197" s="1225"/>
    </row>
    <row r="198" spans="1:63" ht="17.25" customHeight="1">
      <c r="A198" s="1766"/>
      <c r="B198" s="1767"/>
      <c r="C198" s="1771"/>
      <c r="D198" s="2395"/>
      <c r="E198" s="2124"/>
      <c r="F198" s="2124"/>
      <c r="G198" s="2055"/>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1940</v>
      </c>
    </row>
    <row r="201" spans="1:63" ht="17.25" customHeight="1">
      <c r="G201" s="1765"/>
      <c r="H201" s="1765"/>
      <c r="I201" s="1765"/>
      <c r="M201" s="1761"/>
    </row>
    <row r="202" spans="1:63" s="1776" customFormat="1" ht="15" customHeight="1">
      <c r="D202" s="2437"/>
      <c r="E202" s="2119"/>
      <c r="F202" s="2119"/>
      <c r="G202" s="2127"/>
      <c r="H202" s="1491"/>
      <c r="I202" s="2438">
        <v>1</v>
      </c>
      <c r="J202" s="2413"/>
      <c r="K202" s="1506"/>
      <c r="L202" s="2127" t="s">
        <v>64</v>
      </c>
      <c r="M202" s="2127" t="s">
        <v>64</v>
      </c>
      <c r="N202" s="1491"/>
      <c r="O202" s="2066" t="s">
        <v>107</v>
      </c>
      <c r="P202" s="2444"/>
      <c r="Q202" s="1507"/>
      <c r="R202" s="2127" t="s">
        <v>64</v>
      </c>
      <c r="S202" s="2127" t="s">
        <v>64</v>
      </c>
      <c r="T202" s="1781"/>
      <c r="U202" s="2066" t="s">
        <v>107</v>
      </c>
      <c r="V202" s="2434" t="str">
        <f>IF(AK202="","",INDEX(TERRITORY_MR_LIST,MATCH(AK202,TERRITORY_LIST_ID,0)))</f>
        <v/>
      </c>
      <c r="W202" s="1508"/>
      <c r="X202" s="2127" t="s">
        <v>64</v>
      </c>
      <c r="Y202" s="2127" t="s">
        <v>19</v>
      </c>
      <c r="Z202" s="1491"/>
      <c r="AA202" s="2066" t="s">
        <v>107</v>
      </c>
      <c r="AB202" s="2436"/>
      <c r="AC202" s="1509"/>
      <c r="AD202" s="2127" t="s">
        <v>64</v>
      </c>
      <c r="AE202" s="2127" t="s">
        <v>19</v>
      </c>
      <c r="AF202" s="1489"/>
      <c r="AG202" s="1738" t="s">
        <v>107</v>
      </c>
      <c r="AH202" s="1499"/>
      <c r="AI202" s="1728"/>
    </row>
    <row r="203" spans="1:63" s="1776" customFormat="1" ht="15" customHeight="1">
      <c r="D203" s="2437"/>
      <c r="E203" s="2119"/>
      <c r="F203" s="2119"/>
      <c r="G203" s="2128"/>
      <c r="H203" s="1491"/>
      <c r="I203" s="2438"/>
      <c r="J203" s="2413"/>
      <c r="K203" s="1490"/>
      <c r="L203" s="2128"/>
      <c r="M203" s="2128"/>
      <c r="N203" s="1491"/>
      <c r="O203" s="2066"/>
      <c r="P203" s="2444"/>
      <c r="Q203" s="1487"/>
      <c r="R203" s="2128"/>
      <c r="S203" s="2128"/>
      <c r="T203" s="1781"/>
      <c r="U203" s="2066"/>
      <c r="V203" s="2435"/>
      <c r="W203" s="1488"/>
      <c r="X203" s="2128"/>
      <c r="Y203" s="2128"/>
      <c r="Z203" s="1491"/>
      <c r="AA203" s="2066"/>
      <c r="AB203" s="2366"/>
      <c r="AC203" s="1492"/>
      <c r="AD203" s="2070"/>
      <c r="AE203" s="2070"/>
      <c r="AF203" s="1493"/>
      <c r="AG203" s="1494"/>
      <c r="AH203" s="2440" t="s">
        <v>1941</v>
      </c>
      <c r="AI203" s="2441"/>
    </row>
    <row r="204" spans="1:63" s="1776" customFormat="1" ht="15" customHeight="1">
      <c r="D204" s="2437"/>
      <c r="E204" s="2119"/>
      <c r="F204" s="2119"/>
      <c r="G204" s="2128"/>
      <c r="H204" s="1491"/>
      <c r="I204" s="2438"/>
      <c r="J204" s="2413"/>
      <c r="K204" s="1490"/>
      <c r="L204" s="2128"/>
      <c r="M204" s="2128"/>
      <c r="N204" s="1491"/>
      <c r="O204" s="2066"/>
      <c r="P204" s="2444"/>
      <c r="Q204" s="1487"/>
      <c r="R204" s="2128"/>
      <c r="S204" s="2128"/>
      <c r="T204" s="1781"/>
      <c r="U204" s="2066"/>
      <c r="V204" s="2435"/>
      <c r="W204" s="1488"/>
      <c r="X204" s="2128"/>
      <c r="Y204" s="2128"/>
      <c r="Z204" s="1530"/>
      <c r="AA204" s="1496"/>
      <c r="AB204" s="2442" t="s">
        <v>1942</v>
      </c>
      <c r="AC204" s="2442"/>
      <c r="AD204" s="2442"/>
      <c r="AE204" s="2442"/>
      <c r="AF204" s="2442"/>
      <c r="AG204" s="2442"/>
      <c r="AH204" s="2442"/>
      <c r="AI204" s="2443"/>
    </row>
    <row r="205" spans="1:63" s="1776" customFormat="1" ht="15" customHeight="1">
      <c r="D205" s="2437"/>
      <c r="E205" s="2119"/>
      <c r="F205" s="2119"/>
      <c r="G205" s="2128"/>
      <c r="H205" s="1491"/>
      <c r="I205" s="2438"/>
      <c r="J205" s="2413"/>
      <c r="K205" s="1490"/>
      <c r="L205" s="2128"/>
      <c r="M205" s="2128"/>
      <c r="N205" s="1491"/>
      <c r="O205" s="2066"/>
      <c r="P205" s="2445"/>
      <c r="Q205" s="1487"/>
      <c r="R205" s="2128"/>
      <c r="S205" s="2128"/>
      <c r="T205" s="1782"/>
      <c r="U205" s="1531"/>
      <c r="V205" s="2440" t="s">
        <v>101</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5"/>
      <c r="I206" s="2438"/>
      <c r="J206" s="2439"/>
      <c r="K206" s="1490"/>
      <c r="L206" s="2128"/>
      <c r="M206" s="2128"/>
      <c r="N206" s="1495"/>
      <c r="O206" s="1496"/>
      <c r="P206" s="2440" t="s">
        <v>1943</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1" customFormat="1" ht="11.25" customHeight="1">
      <c r="D207" s="2437"/>
      <c r="E207" s="2119"/>
      <c r="F207" s="2119"/>
      <c r="G207" s="2070"/>
      <c r="H207" s="1497"/>
      <c r="I207" s="1498"/>
      <c r="J207" s="2440" t="s">
        <v>446</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1"/>
    </row>
    <row r="208" spans="1:63" ht="17.25" customHeight="1">
      <c r="G208" s="1765"/>
      <c r="I208" s="1765"/>
      <c r="J208" s="1765"/>
      <c r="N208" s="1761"/>
    </row>
    <row r="209" spans="4:63" s="1776" customFormat="1" ht="15" customHeight="1">
      <c r="D209" s="2437"/>
      <c r="E209" s="2119"/>
      <c r="F209" s="2119"/>
      <c r="G209" s="2124"/>
      <c r="H209" s="1526"/>
      <c r="I209" s="2129"/>
      <c r="J209" s="2083"/>
      <c r="K209" s="1712"/>
      <c r="L209" s="2075"/>
      <c r="M209" s="2075"/>
      <c r="N209" s="1511"/>
      <c r="O209" s="2075"/>
      <c r="P209" s="2083"/>
      <c r="Q209" s="1716"/>
      <c r="R209" s="2075"/>
      <c r="S209" s="2075"/>
      <c r="T209" s="1783"/>
      <c r="U209" s="2075"/>
      <c r="V209" s="2083"/>
      <c r="W209" s="1514"/>
      <c r="X209" s="2075"/>
      <c r="Y209" s="2075"/>
      <c r="Z209" s="1511"/>
      <c r="AA209" s="2075"/>
      <c r="AB209" s="2083"/>
      <c r="AC209" s="1515"/>
      <c r="AD209" s="2075"/>
      <c r="AE209" s="2075"/>
      <c r="AF209" s="1710"/>
      <c r="AG209" s="1710"/>
      <c r="AH209" s="1516"/>
      <c r="AI209" s="1223"/>
    </row>
    <row r="210" spans="4:63" s="1776" customFormat="1" ht="15" customHeight="1">
      <c r="D210" s="2437"/>
      <c r="E210" s="2119"/>
      <c r="F210" s="2119"/>
      <c r="G210" s="2124"/>
      <c r="H210" s="1527"/>
      <c r="I210" s="2130"/>
      <c r="J210" s="2084"/>
      <c r="K210" s="1537"/>
      <c r="L210" s="2076"/>
      <c r="M210" s="2076"/>
      <c r="N210" s="1517"/>
      <c r="O210" s="2076"/>
      <c r="P210" s="2084"/>
      <c r="Q210" s="1717"/>
      <c r="R210" s="2076"/>
      <c r="S210" s="2076"/>
      <c r="T210" s="1784"/>
      <c r="U210" s="2076"/>
      <c r="V210" s="2084"/>
      <c r="W210" s="1520"/>
      <c r="X210" s="2076"/>
      <c r="Y210" s="2076"/>
      <c r="Z210" s="1517"/>
      <c r="AA210" s="2076"/>
      <c r="AB210" s="2084"/>
      <c r="AC210" s="1521"/>
      <c r="AD210" s="2076"/>
      <c r="AE210" s="2076"/>
      <c r="AF210" s="1715"/>
      <c r="AG210" s="1715"/>
      <c r="AH210" s="2133"/>
      <c r="AI210" s="2134"/>
    </row>
    <row r="211" spans="4:63" s="1776" customFormat="1" ht="15" customHeight="1">
      <c r="D211" s="2437"/>
      <c r="E211" s="2119"/>
      <c r="F211" s="2119"/>
      <c r="G211" s="2124"/>
      <c r="H211" s="1527"/>
      <c r="I211" s="2130"/>
      <c r="J211" s="2084"/>
      <c r="K211" s="1537"/>
      <c r="L211" s="2076"/>
      <c r="M211" s="2076"/>
      <c r="N211" s="1517"/>
      <c r="O211" s="2076"/>
      <c r="P211" s="2084"/>
      <c r="Q211" s="1717"/>
      <c r="R211" s="2076"/>
      <c r="S211" s="2076"/>
      <c r="T211" s="1784"/>
      <c r="U211" s="2076"/>
      <c r="V211" s="2084"/>
      <c r="W211" s="1520"/>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7"/>
      <c r="I212" s="2130"/>
      <c r="J212" s="2084"/>
      <c r="K212" s="1537"/>
      <c r="L212" s="2076"/>
      <c r="M212" s="2076"/>
      <c r="N212" s="1517"/>
      <c r="O212" s="2076"/>
      <c r="P212" s="2084"/>
      <c r="Q212" s="1717"/>
      <c r="R212" s="2076"/>
      <c r="S212" s="2076"/>
      <c r="T212" s="1785"/>
      <c r="U212" s="1524"/>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8"/>
      <c r="I213" s="2130"/>
      <c r="J213" s="2084"/>
      <c r="K213" s="1537"/>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1" customFormat="1" ht="11.25" customHeight="1">
      <c r="D214" s="2437"/>
      <c r="E214" s="2119"/>
      <c r="F214" s="2119"/>
      <c r="G214" s="2135"/>
      <c r="H214" s="1525"/>
      <c r="I214" s="1529"/>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1" customWidth="1"/>
  </cols>
  <sheetData>
    <row r="1" spans="1:8" ht="9" customHeight="1">
      <c r="A1" s="777" t="s">
        <v>1944</v>
      </c>
      <c r="B1" s="777"/>
      <c r="C1" s="912" t="s">
        <v>1945</v>
      </c>
      <c r="D1" s="910" t="s">
        <v>806</v>
      </c>
      <c r="E1" s="910" t="s">
        <v>852</v>
      </c>
      <c r="F1" s="910" t="s">
        <v>905</v>
      </c>
      <c r="G1" s="910" t="s">
        <v>892</v>
      </c>
      <c r="H1" s="910" t="s">
        <v>1619</v>
      </c>
    </row>
    <row r="2" spans="1:8" ht="9" customHeight="1">
      <c r="A2" s="913" t="s">
        <v>1946</v>
      </c>
      <c r="B2" s="913"/>
      <c r="C2" s="914" t="str">
        <f>INDEX(TEMPLATE_NUMBER_FORM_LIST,MATCH(TEMPLATE_SPHERE,TEMPLATE_SPHERE_LIST,0))</f>
        <v>10</v>
      </c>
      <c r="D2" s="913" t="s">
        <v>1469</v>
      </c>
      <c r="E2" s="913" t="s">
        <v>149</v>
      </c>
      <c r="F2" s="915" t="s">
        <v>149</v>
      </c>
      <c r="G2" s="913" t="s">
        <v>149</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1948</v>
      </c>
      <c r="B4" s="777" t="s">
        <v>108</v>
      </c>
      <c r="C4" s="914" t="str">
        <f>IF(TEMPLATE_SPHERE="HEAT",D4,IF(TEMPLATE_SPHERE="TKO",H4,E4))</f>
        <v>Форма 1. Информация об организации, осуществляющей холодное водоснабжение (общая информация)</v>
      </c>
      <c r="D4" s="913" t="s">
        <v>1949</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1950</v>
      </c>
    </row>
    <row r="5" spans="1:8" ht="117" customHeight="1">
      <c r="A5" s="777" t="s">
        <v>1951</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1953</v>
      </c>
    </row>
    <row r="6" spans="1:8" ht="90" customHeight="1">
      <c r="A6" s="777" t="s">
        <v>1954</v>
      </c>
      <c r="B6" s="777" t="s">
        <v>89</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1955</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1956</v>
      </c>
      <c r="E7" s="777" t="s">
        <v>1957</v>
      </c>
      <c r="F7" s="916"/>
      <c r="G7" s="916"/>
      <c r="H7" s="916"/>
    </row>
    <row r="8" spans="1:8" ht="108" customHeight="1">
      <c r="A8" s="777" t="s">
        <v>1958</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1959</v>
      </c>
      <c r="F8" s="916"/>
      <c r="G8" s="916"/>
      <c r="H8" s="916"/>
    </row>
    <row r="9" spans="1:8" ht="99" customHeight="1">
      <c r="A9" s="777" t="s">
        <v>1960</v>
      </c>
      <c r="B9" s="777"/>
      <c r="C9" s="777" t="s">
        <v>1961</v>
      </c>
      <c r="D9" s="777"/>
      <c r="E9" s="777"/>
      <c r="F9" s="916"/>
      <c r="G9" s="916"/>
      <c r="H9" s="916"/>
    </row>
    <row r="10" spans="1:8" ht="126" customHeight="1">
      <c r="A10" s="777" t="s">
        <v>1962</v>
      </c>
      <c r="B10" s="777"/>
      <c r="C10" s="777" t="s">
        <v>1963</v>
      </c>
      <c r="D10" s="777"/>
      <c r="E10" s="777"/>
      <c r="F10" s="916"/>
      <c r="G10" s="916"/>
      <c r="H10" s="916"/>
    </row>
    <row r="11" spans="1:8" ht="108" customHeight="1">
      <c r="A11" s="777" t="s">
        <v>1964</v>
      </c>
      <c r="B11" s="777"/>
      <c r="C11" s="777" t="s">
        <v>1965</v>
      </c>
      <c r="D11" s="777"/>
      <c r="E11" s="777"/>
      <c r="F11" s="916"/>
      <c r="G11" s="916"/>
      <c r="H11" s="916"/>
    </row>
    <row r="12" spans="1:8" ht="54" customHeight="1">
      <c r="A12" s="777" t="s">
        <v>1966</v>
      </c>
      <c r="B12" s="777"/>
      <c r="C12" s="777" t="s">
        <v>1967</v>
      </c>
      <c r="D12" s="777"/>
      <c r="E12" s="777"/>
      <c r="F12" s="916"/>
      <c r="G12" s="916"/>
      <c r="H12" s="916"/>
    </row>
    <row r="13" spans="1:8" ht="45" customHeight="1">
      <c r="A13" s="777" t="s">
        <v>1968</v>
      </c>
      <c r="B13" s="777"/>
      <c r="C13" s="777" t="s">
        <v>1969</v>
      </c>
      <c r="D13" s="777"/>
      <c r="E13" s="777"/>
      <c r="F13" s="916"/>
      <c r="G13" s="916"/>
      <c r="H13" s="916"/>
    </row>
    <row r="14" spans="1:8" ht="117" customHeight="1">
      <c r="A14" s="777" t="s">
        <v>1970</v>
      </c>
      <c r="B14" s="777"/>
      <c r="C14" s="777" t="s">
        <v>1971</v>
      </c>
      <c r="D14" s="777"/>
      <c r="E14" s="777"/>
      <c r="F14" s="916"/>
      <c r="G14" s="916"/>
      <c r="H14" s="916"/>
    </row>
    <row r="15" spans="1:8" ht="117" customHeight="1">
      <c r="A15" s="777" t="s">
        <v>1972</v>
      </c>
      <c r="B15" s="777"/>
      <c r="C15" s="777" t="s">
        <v>1973</v>
      </c>
      <c r="D15" s="777"/>
      <c r="E15" s="777"/>
      <c r="F15" s="916"/>
      <c r="G15" s="916"/>
      <c r="H15" s="916"/>
    </row>
    <row r="16" spans="1:8" ht="63" customHeight="1">
      <c r="A16" s="777" t="s">
        <v>1974</v>
      </c>
      <c r="B16" s="777"/>
      <c r="C16" s="777" t="s">
        <v>1975</v>
      </c>
      <c r="D16" s="777"/>
      <c r="E16" s="777"/>
      <c r="F16" s="916"/>
      <c r="G16" s="916"/>
      <c r="H16" s="916"/>
    </row>
    <row r="17" spans="1:8" ht="54" customHeight="1">
      <c r="A17" s="777" t="s">
        <v>1976</v>
      </c>
      <c r="B17" s="777"/>
      <c r="C17" s="914" t="s">
        <v>1977</v>
      </c>
      <c r="D17" s="777"/>
      <c r="E17" s="777"/>
      <c r="F17" s="916"/>
      <c r="G17" s="916"/>
      <c r="H17" s="916"/>
    </row>
    <row r="18" spans="1:8" ht="27" customHeight="1">
      <c r="A18" s="777" t="s">
        <v>1978</v>
      </c>
      <c r="B18" s="777"/>
      <c r="C18" s="914" t="s">
        <v>1979</v>
      </c>
      <c r="D18" s="777"/>
      <c r="E18" s="777"/>
      <c r="F18" s="916"/>
      <c r="G18" s="916"/>
      <c r="H18" s="916"/>
    </row>
    <row r="19" spans="1:8" ht="54" customHeight="1">
      <c r="A19" s="777" t="s">
        <v>1980</v>
      </c>
      <c r="B19" s="777"/>
      <c r="C19" s="914" t="s">
        <v>1981</v>
      </c>
      <c r="D19" s="777"/>
      <c r="E19" s="777"/>
      <c r="F19" s="916"/>
      <c r="G19" s="916"/>
      <c r="H19" s="916"/>
    </row>
    <row r="20" spans="1:8" ht="36" customHeight="1">
      <c r="A20" s="777" t="s">
        <v>1982</v>
      </c>
      <c r="B20" s="777"/>
      <c r="C20" s="914" t="s">
        <v>1983</v>
      </c>
      <c r="D20" s="777"/>
      <c r="E20" s="777"/>
      <c r="F20" s="916"/>
      <c r="G20" s="916"/>
      <c r="H20" s="916"/>
    </row>
    <row r="21" spans="1:8" ht="36" customHeight="1">
      <c r="A21" s="777" t="s">
        <v>1984</v>
      </c>
      <c r="B21" s="777"/>
      <c r="C21" s="914" t="s">
        <v>1985</v>
      </c>
      <c r="D21" s="777"/>
      <c r="E21" s="777"/>
      <c r="F21" s="916"/>
      <c r="G21" s="916"/>
      <c r="H21" s="916"/>
    </row>
    <row r="22" spans="1:8" ht="27" customHeight="1">
      <c r="A22" s="777" t="s">
        <v>1986</v>
      </c>
      <c r="B22" s="777"/>
      <c r="C22" s="914" t="s">
        <v>1987</v>
      </c>
      <c r="D22" s="777"/>
      <c r="E22" s="777"/>
      <c r="F22" s="916"/>
      <c r="G22" s="916"/>
      <c r="H22" s="916"/>
    </row>
    <row r="23" spans="1:8" ht="36" customHeight="1">
      <c r="A23" s="777" t="s">
        <v>1988</v>
      </c>
      <c r="B23" s="777"/>
      <c r="C23" s="914" t="s">
        <v>1989</v>
      </c>
      <c r="D23" s="777"/>
      <c r="E23" s="777"/>
      <c r="F23" s="916"/>
      <c r="G23" s="916"/>
      <c r="H23" s="916"/>
    </row>
    <row r="24" spans="1:8" ht="28.5" customHeight="1">
      <c r="A24" s="777" t="s">
        <v>1990</v>
      </c>
      <c r="B24" s="777"/>
      <c r="C24" s="914" t="s">
        <v>1991</v>
      </c>
      <c r="D24" s="777"/>
      <c r="E24" s="777"/>
      <c r="F24" s="916"/>
      <c r="G24" s="916"/>
      <c r="H24" s="916"/>
    </row>
    <row r="25" spans="1:8" ht="36" customHeight="1">
      <c r="A25" s="777" t="s">
        <v>1992</v>
      </c>
      <c r="B25" s="777"/>
      <c r="C25" s="914" t="s">
        <v>1993</v>
      </c>
      <c r="D25" s="777"/>
      <c r="E25" s="777"/>
      <c r="F25" s="916"/>
      <c r="G25" s="916"/>
      <c r="H25" s="916"/>
    </row>
    <row r="26" spans="1:8" ht="27" customHeight="1">
      <c r="A26" s="777" t="s">
        <v>1994</v>
      </c>
      <c r="B26" s="777"/>
      <c r="C26" s="914" t="s">
        <v>1995</v>
      </c>
      <c r="D26" s="777"/>
      <c r="E26" s="777"/>
      <c r="F26" s="916"/>
      <c r="G26" s="916"/>
      <c r="H26" s="916"/>
    </row>
    <row r="27" spans="1:8" ht="36" customHeight="1">
      <c r="A27" s="777" t="s">
        <v>1996</v>
      </c>
      <c r="B27" s="777"/>
      <c r="C27" s="914" t="s">
        <v>1997</v>
      </c>
      <c r="D27" s="777"/>
      <c r="E27" s="777"/>
      <c r="F27" s="916"/>
      <c r="G27" s="916"/>
      <c r="H27" s="916"/>
    </row>
    <row r="28" spans="1:8" ht="28.5" customHeight="1">
      <c r="A28" s="777" t="s">
        <v>1998</v>
      </c>
      <c r="B28" s="777"/>
      <c r="C28" s="914" t="s">
        <v>1999</v>
      </c>
      <c r="D28" s="777"/>
      <c r="E28" s="777"/>
      <c r="F28" s="916"/>
      <c r="G28" s="916"/>
      <c r="H28" s="916"/>
    </row>
    <row r="29" spans="1:8" ht="126" customHeight="1">
      <c r="A29" s="777" t="s">
        <v>2000</v>
      </c>
      <c r="B29" s="777" t="s">
        <v>1570</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2002</v>
      </c>
    </row>
    <row r="30" spans="1:8" ht="36" customHeight="1">
      <c r="A30" s="777" t="s">
        <v>2003</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2005</v>
      </c>
      <c r="B31" s="777"/>
      <c r="C31" s="914" t="str">
        <f>IF(TEMPLATE_SPHERE="HEAT",D31,IF(TEMPLATE_SPHERE="TKO",H31,E31))</f>
        <v>Форма 1. Информация об организации, осуществляющей холодное водоснабжение (общая информация)</v>
      </c>
      <c r="D31" s="777" t="s">
        <v>2006</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2007</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2009</v>
      </c>
    </row>
    <row r="33" spans="1:8" ht="9" customHeight="1">
      <c r="A33" s="777"/>
      <c r="B33" s="777"/>
      <c r="C33" s="914"/>
      <c r="D33" s="777"/>
      <c r="E33" s="777"/>
      <c r="F33" s="916"/>
      <c r="G33" s="916"/>
      <c r="H33" s="916"/>
    </row>
    <row r="34" spans="1:8" ht="9" customHeight="1">
      <c r="A34" s="777"/>
      <c r="B34" s="777" t="s">
        <v>1507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1"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2010</v>
      </c>
      <c r="D1" s="828"/>
      <c r="E1" s="828"/>
      <c r="F1" s="828"/>
      <c r="G1" s="828"/>
      <c r="H1" s="828" t="s">
        <v>2011</v>
      </c>
      <c r="I1" s="828"/>
      <c r="J1" s="828"/>
      <c r="K1" s="828"/>
      <c r="L1" s="828"/>
      <c r="M1" s="828" t="s">
        <v>2012</v>
      </c>
      <c r="N1" s="828" t="s">
        <v>2013</v>
      </c>
      <c r="O1" s="2450" t="s">
        <v>2014</v>
      </c>
      <c r="P1" s="2450"/>
      <c r="Q1" s="2450"/>
      <c r="R1" s="2450"/>
      <c r="S1" s="2450"/>
      <c r="T1" s="2450" t="s">
        <v>2012</v>
      </c>
      <c r="U1" s="2450"/>
      <c r="V1" s="2450"/>
      <c r="W1" s="2450"/>
      <c r="X1" s="2450"/>
      <c r="Y1" s="929"/>
      <c r="Z1" s="2450" t="s">
        <v>2015</v>
      </c>
      <c r="AA1" s="2450"/>
      <c r="AB1" s="2450"/>
      <c r="AC1" s="2450"/>
      <c r="AD1" s="2450"/>
    </row>
    <row r="2" spans="1:34" ht="18" customHeight="1">
      <c r="A2" s="777"/>
      <c r="B2" s="777"/>
      <c r="C2" s="772" t="s">
        <v>806</v>
      </c>
      <c r="D2" s="772" t="s">
        <v>852</v>
      </c>
      <c r="E2" s="772" t="s">
        <v>905</v>
      </c>
      <c r="F2" s="772" t="s">
        <v>892</v>
      </c>
      <c r="G2" s="772" t="s">
        <v>1619</v>
      </c>
      <c r="H2" s="774"/>
      <c r="I2" s="774"/>
      <c r="J2" s="774"/>
      <c r="K2" s="774"/>
      <c r="L2" s="774"/>
      <c r="M2" s="774"/>
      <c r="N2" s="774"/>
      <c r="O2" s="772" t="s">
        <v>806</v>
      </c>
      <c r="P2" s="772" t="s">
        <v>852</v>
      </c>
      <c r="Q2" s="772" t="s">
        <v>892</v>
      </c>
      <c r="R2" s="772" t="s">
        <v>905</v>
      </c>
      <c r="S2" s="772" t="s">
        <v>1619</v>
      </c>
      <c r="T2" s="772" t="s">
        <v>806</v>
      </c>
      <c r="U2" s="772" t="s">
        <v>852</v>
      </c>
      <c r="V2" s="772" t="s">
        <v>892</v>
      </c>
      <c r="W2" s="772" t="s">
        <v>905</v>
      </c>
      <c r="X2" s="772" t="s">
        <v>1619</v>
      </c>
      <c r="Y2" s="772"/>
      <c r="Z2" s="772" t="s">
        <v>806</v>
      </c>
      <c r="AA2" s="781" t="s">
        <v>852</v>
      </c>
      <c r="AB2" s="772" t="s">
        <v>892</v>
      </c>
      <c r="AC2" s="772" t="s">
        <v>905</v>
      </c>
      <c r="AD2" s="772" t="s">
        <v>1619</v>
      </c>
    </row>
    <row r="3" spans="1:34" ht="162" customHeight="1">
      <c r="A3" s="776" t="s">
        <v>27</v>
      </c>
      <c r="B3" s="776"/>
      <c r="C3" s="2454" t="s">
        <v>2016</v>
      </c>
      <c r="D3" s="2455"/>
      <c r="E3" s="2455"/>
      <c r="F3" s="245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2017</v>
      </c>
      <c r="AA3" s="774" t="s">
        <v>2018</v>
      </c>
      <c r="AB3" s="777" t="s">
        <v>2019</v>
      </c>
      <c r="AC3" s="777" t="s">
        <v>2020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1" t="s">
        <v>33</v>
      </c>
      <c r="B11" s="829">
        <v>1</v>
      </c>
      <c r="C11" s="2457" t="s">
        <v>1558</v>
      </c>
      <c r="D11" s="2457" t="s">
        <v>1554</v>
      </c>
      <c r="E11" s="2457" t="s">
        <v>1652</v>
      </c>
      <c r="F11" s="2457" t="s">
        <v>2021</v>
      </c>
      <c r="G11" s="2457"/>
      <c r="H11" s="828" t="s">
        <v>2022</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2023</v>
      </c>
      <c r="U11" s="774" t="s">
        <v>2024</v>
      </c>
      <c r="V11" s="774"/>
      <c r="W11" s="774"/>
      <c r="X11" s="774"/>
      <c r="Y11" s="930"/>
      <c r="Z11" s="777" t="s">
        <v>2025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1"/>
      <c r="B12" s="829">
        <v>2</v>
      </c>
      <c r="C12" s="2458"/>
      <c r="D12" s="2458"/>
      <c r="E12" s="2458"/>
      <c r="F12" s="2458"/>
      <c r="G12" s="2458"/>
      <c r="H12" s="828" t="s">
        <v>2026</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2027</v>
      </c>
      <c r="U12" s="774" t="s">
        <v>2028</v>
      </c>
      <c r="V12" s="774"/>
      <c r="W12" s="774"/>
      <c r="X12" s="774"/>
      <c r="Y12" s="930"/>
      <c r="Z12" s="777" t="s">
        <v>2029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1"/>
      <c r="B13" s="829">
        <v>3</v>
      </c>
      <c r="C13" s="2458"/>
      <c r="D13" s="2458"/>
      <c r="E13" s="2458"/>
      <c r="F13" s="2458"/>
      <c r="G13" s="2458"/>
      <c r="H13" s="2450" t="s">
        <v>2030</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2031</v>
      </c>
      <c r="U13" s="775" t="s">
        <v>2032</v>
      </c>
      <c r="V13" s="775"/>
      <c r="W13" s="775"/>
      <c r="X13" s="774"/>
      <c r="Y13" s="930"/>
      <c r="Z13" s="777" t="s">
        <v>2033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1"/>
      <c r="B14" s="829">
        <v>4</v>
      </c>
      <c r="C14" s="2458"/>
      <c r="D14" s="2458"/>
      <c r="E14" s="2458"/>
      <c r="F14" s="2458"/>
      <c r="G14" s="2458"/>
      <c r="H14" s="245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2035</v>
      </c>
      <c r="AA14" s="780" t="s">
        <v>2035</v>
      </c>
      <c r="AB14" s="777"/>
      <c r="AC14" s="777"/>
      <c r="AD14" s="777"/>
    </row>
    <row r="15" spans="1:34" ht="108" customHeight="1">
      <c r="A15" s="2451"/>
      <c r="B15" s="829">
        <v>5</v>
      </c>
      <c r="C15" s="2458"/>
      <c r="D15" s="2458"/>
      <c r="E15" s="2458"/>
      <c r="F15" s="2458"/>
      <c r="G15" s="2458"/>
      <c r="H15" s="2452" t="s">
        <v>2036</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9"/>
      <c r="D16" s="2459"/>
      <c r="E16" s="2459"/>
      <c r="F16" s="2459"/>
      <c r="G16" s="2459"/>
      <c r="H16" s="245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1655</v>
      </c>
      <c r="B18" s="829">
        <v>1</v>
      </c>
      <c r="C18" s="774" t="s">
        <v>2022</v>
      </c>
      <c r="D18" s="897" t="s">
        <v>2022</v>
      </c>
      <c r="E18" s="774" t="s">
        <v>2022</v>
      </c>
      <c r="F18" s="774" t="s">
        <v>2022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2039</v>
      </c>
      <c r="U18" s="777" t="s">
        <v>2040</v>
      </c>
      <c r="V18" s="777" t="s">
        <v>2041</v>
      </c>
      <c r="W18" s="777" t="s">
        <v>2042</v>
      </c>
      <c r="X18" s="774"/>
      <c r="Y18" s="930"/>
      <c r="Z18" s="777" t="s">
        <v>2043</v>
      </c>
      <c r="AA18" s="780" t="s">
        <v>2044</v>
      </c>
      <c r="AB18" s="780" t="s">
        <v>2044</v>
      </c>
      <c r="AC18" s="780" t="s">
        <v>2044</v>
      </c>
      <c r="AD18" s="777"/>
    </row>
    <row r="19" spans="1:30" ht="36" customHeight="1">
      <c r="A19" s="776"/>
      <c r="B19" s="829">
        <v>2</v>
      </c>
      <c r="C19" s="774" t="s">
        <v>2026</v>
      </c>
      <c r="D19" s="897" t="s">
        <v>2026</v>
      </c>
      <c r="E19" s="774" t="s">
        <v>2026</v>
      </c>
      <c r="F19" s="774" t="s">
        <v>2026</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2045</v>
      </c>
      <c r="U19" s="777" t="s">
        <v>2046</v>
      </c>
      <c r="V19" s="777" t="s">
        <v>2047</v>
      </c>
      <c r="W19" s="777" t="s">
        <v>2048</v>
      </c>
      <c r="X19" s="774"/>
      <c r="Y19" s="930"/>
      <c r="Z19" s="777" t="s">
        <v>2049</v>
      </c>
      <c r="AA19" s="780" t="s">
        <v>2049</v>
      </c>
      <c r="AB19" s="780" t="s">
        <v>2049</v>
      </c>
      <c r="AC19" s="780" t="s">
        <v>2049</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2050</v>
      </c>
      <c r="U20" s="777" t="s">
        <v>2051</v>
      </c>
      <c r="V20" s="777" t="s">
        <v>2052</v>
      </c>
      <c r="W20" s="777" t="s">
        <v>2053</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2054</v>
      </c>
      <c r="U21" s="777"/>
      <c r="V21" s="777"/>
      <c r="W21" s="777"/>
      <c r="X21" s="774"/>
      <c r="Y21" s="930"/>
      <c r="Z21" s="777" t="s">
        <v>2055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2059</v>
      </c>
      <c r="U25" s="777" t="s">
        <v>2059</v>
      </c>
      <c r="V25" s="777" t="s">
        <v>2059</v>
      </c>
      <c r="W25" s="777" t="s">
        <v>2059</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2060</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2061</v>
      </c>
      <c r="V26" s="894" t="s">
        <v>2061</v>
      </c>
      <c r="W26" s="894" t="s">
        <v>2061</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2062</v>
      </c>
      <c r="R27" s="887" t="s">
        <v>719</v>
      </c>
      <c r="S27" s="887"/>
      <c r="T27" s="894" t="s">
        <v>2063</v>
      </c>
      <c r="U27" s="894" t="s">
        <v>2063</v>
      </c>
      <c r="V27" s="894" t="s">
        <v>2063</v>
      </c>
      <c r="W27" s="894" t="s">
        <v>2063</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2065</v>
      </c>
      <c r="V29" s="777"/>
      <c r="W29" s="777" t="s">
        <v>2065</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2066</v>
      </c>
      <c r="U30" s="777" t="s">
        <v>2066</v>
      </c>
      <c r="V30" s="777" t="s">
        <v>2066</v>
      </c>
      <c r="W30" s="777" t="s">
        <v>2066</v>
      </c>
      <c r="X30" s="774"/>
      <c r="Y30" s="930"/>
      <c r="Z30" s="777"/>
      <c r="AA30" s="780" t="s">
        <v>2067</v>
      </c>
      <c r="AB30" s="780" t="s">
        <v>2067</v>
      </c>
      <c r="AC30" s="780" t="s">
        <v>2067</v>
      </c>
      <c r="AD30" s="777"/>
    </row>
    <row r="31" spans="1:30" ht="18" customHeight="1">
      <c r="A31" s="776"/>
      <c r="B31" s="829">
        <v>14</v>
      </c>
      <c r="C31" s="774" t="s">
        <v>2068</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2069</v>
      </c>
      <c r="P31" s="887" t="s">
        <v>730</v>
      </c>
      <c r="Q31" s="887" t="s">
        <v>2069</v>
      </c>
      <c r="R31" s="887" t="s">
        <v>730</v>
      </c>
      <c r="S31" s="887"/>
      <c r="T31" s="895" t="s">
        <v>2070</v>
      </c>
      <c r="U31" s="777" t="s">
        <v>2070</v>
      </c>
      <c r="V31" s="777" t="s">
        <v>2070</v>
      </c>
      <c r="W31" s="777" t="s">
        <v>2070</v>
      </c>
      <c r="X31" s="774"/>
      <c r="Y31" s="930"/>
      <c r="Z31" s="777"/>
      <c r="AA31" s="780"/>
      <c r="AB31" s="780"/>
      <c r="AC31" s="780"/>
      <c r="AD31" s="777"/>
    </row>
    <row r="32" spans="1:30" ht="36" customHeight="1">
      <c r="A32" s="776"/>
      <c r="B32" s="829">
        <v>15</v>
      </c>
      <c r="C32" s="774" t="s">
        <v>2071</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2072</v>
      </c>
      <c r="P32" s="887" t="s">
        <v>732</v>
      </c>
      <c r="Q32" s="887" t="s">
        <v>2072</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2073</v>
      </c>
      <c r="V32" s="777" t="s">
        <v>2073</v>
      </c>
      <c r="W32" s="777" t="s">
        <v>2073</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2074</v>
      </c>
      <c r="V33" s="777" t="s">
        <v>2074</v>
      </c>
      <c r="W33" s="777" t="s">
        <v>2075</v>
      </c>
      <c r="X33" s="774"/>
      <c r="Y33" s="930"/>
      <c r="Z33" s="777"/>
      <c r="AA33" s="780" t="s">
        <v>2076</v>
      </c>
      <c r="AB33" s="780" t="s">
        <v>2076</v>
      </c>
      <c r="AC33" s="780" t="s">
        <v>2076</v>
      </c>
      <c r="AD33" s="777"/>
    </row>
    <row r="34" spans="1:30" ht="27" customHeight="1">
      <c r="A34" s="776"/>
      <c r="B34" s="829">
        <v>17</v>
      </c>
      <c r="C34" s="774" t="s">
        <v>2077</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2078</v>
      </c>
      <c r="P34" s="887" t="s">
        <v>2060</v>
      </c>
      <c r="Q34" s="887" t="s">
        <v>2078</v>
      </c>
      <c r="R34" s="887" t="s">
        <v>2060</v>
      </c>
      <c r="S34" s="887"/>
      <c r="T34" s="896" t="s">
        <v>2079</v>
      </c>
      <c r="U34" s="777" t="s">
        <v>2079</v>
      </c>
      <c r="V34" s="777" t="s">
        <v>2079</v>
      </c>
      <c r="W34" s="777" t="s">
        <v>2080</v>
      </c>
      <c r="X34" s="774"/>
      <c r="Y34" s="930"/>
      <c r="Z34" s="777"/>
      <c r="AA34" s="780"/>
      <c r="AB34" s="777"/>
      <c r="AC34" s="777"/>
      <c r="AD34" s="777"/>
    </row>
    <row r="35" spans="1:30" ht="45" customHeight="1">
      <c r="A35" s="776"/>
      <c r="B35" s="829">
        <v>18</v>
      </c>
      <c r="C35" s="774" t="s">
        <v>2081</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2082</v>
      </c>
      <c r="P35" s="887" t="s">
        <v>2062</v>
      </c>
      <c r="Q35" s="887" t="s">
        <v>2082</v>
      </c>
      <c r="R35" s="887" t="s">
        <v>2062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2083</v>
      </c>
      <c r="V35" s="777" t="s">
        <v>2083</v>
      </c>
      <c r="W35" s="777" t="s">
        <v>2083</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2084</v>
      </c>
      <c r="U36" s="777" t="s">
        <v>2084</v>
      </c>
      <c r="V36" s="777" t="s">
        <v>2084</v>
      </c>
      <c r="W36" s="777" t="s">
        <v>2084</v>
      </c>
      <c r="X36" s="774"/>
      <c r="Y36" s="930"/>
      <c r="Z36" s="777"/>
      <c r="AA36" s="780"/>
      <c r="AB36" s="777"/>
      <c r="AC36" s="777"/>
      <c r="AD36" s="777"/>
    </row>
    <row r="37" spans="1:30" ht="18" customHeight="1">
      <c r="A37" s="776"/>
      <c r="B37" s="829">
        <v>20</v>
      </c>
      <c r="C37" s="774" t="s">
        <v>2085</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2086</v>
      </c>
      <c r="P37" s="887" t="s">
        <v>2069</v>
      </c>
      <c r="Q37" s="887" t="s">
        <v>2086</v>
      </c>
      <c r="R37" s="887" t="s">
        <v>2069</v>
      </c>
      <c r="S37" s="887"/>
      <c r="T37" s="894" t="s">
        <v>2087</v>
      </c>
      <c r="U37" s="777" t="s">
        <v>2087</v>
      </c>
      <c r="V37" s="777" t="s">
        <v>2087</v>
      </c>
      <c r="W37" s="777" t="s">
        <v>2087</v>
      </c>
      <c r="X37" s="774"/>
      <c r="Y37" s="930"/>
      <c r="Z37" s="777"/>
      <c r="AA37" s="780"/>
      <c r="AB37" s="777"/>
      <c r="AC37" s="777"/>
      <c r="AD37" s="777"/>
    </row>
    <row r="38" spans="1:30" ht="18" customHeight="1">
      <c r="A38" s="776"/>
      <c r="B38" s="829">
        <v>21</v>
      </c>
      <c r="C38" s="774" t="s">
        <v>2088</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2089</v>
      </c>
      <c r="P38" s="887" t="s">
        <v>2072</v>
      </c>
      <c r="Q38" s="887" t="s">
        <v>2089</v>
      </c>
      <c r="R38" s="887" t="s">
        <v>2072</v>
      </c>
      <c r="S38" s="887"/>
      <c r="T38" s="894" t="s">
        <v>2090</v>
      </c>
      <c r="U38" s="777" t="s">
        <v>2090</v>
      </c>
      <c r="V38" s="777" t="s">
        <v>2090</v>
      </c>
      <c r="W38" s="777" t="s">
        <v>2090</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2091</v>
      </c>
      <c r="U39" s="777" t="s">
        <v>2092</v>
      </c>
      <c r="V39" s="777" t="s">
        <v>2093</v>
      </c>
      <c r="W39" s="777" t="s">
        <v>2094</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2095</v>
      </c>
      <c r="P40" s="887" t="s">
        <v>740</v>
      </c>
      <c r="Q40" s="887" t="s">
        <v>2095</v>
      </c>
      <c r="R40" s="887" t="s">
        <v>740</v>
      </c>
      <c r="S40" s="887"/>
      <c r="T40" s="774" t="s">
        <v>2096</v>
      </c>
      <c r="U40" s="774" t="s">
        <v>2096</v>
      </c>
      <c r="V40" s="774" t="s">
        <v>2096</v>
      </c>
      <c r="W40" s="774" t="s">
        <v>2096</v>
      </c>
      <c r="X40" s="774"/>
      <c r="Y40" s="930"/>
      <c r="Z40" s="777" t="s">
        <v>2097</v>
      </c>
      <c r="AA40" s="780" t="s">
        <v>2097</v>
      </c>
      <c r="AB40" s="780" t="s">
        <v>2097</v>
      </c>
      <c r="AC40" s="780" t="s">
        <v>2097</v>
      </c>
      <c r="AD40" s="777"/>
    </row>
    <row r="41" spans="1:30" ht="27" customHeight="1">
      <c r="A41" s="776"/>
      <c r="B41" s="829">
        <v>24</v>
      </c>
      <c r="C41" s="774" t="s">
        <v>2098</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2099</v>
      </c>
      <c r="P41" s="887" t="s">
        <v>2086</v>
      </c>
      <c r="Q41" s="887" t="s">
        <v>2099</v>
      </c>
      <c r="R41" s="887" t="s">
        <v>2086</v>
      </c>
      <c r="S41" s="887"/>
      <c r="T41" s="774" t="s">
        <v>2100</v>
      </c>
      <c r="U41" s="774" t="s">
        <v>2100</v>
      </c>
      <c r="V41" s="774" t="s">
        <v>2100</v>
      </c>
      <c r="W41" s="774" t="s">
        <v>2100</v>
      </c>
      <c r="X41" s="774"/>
      <c r="Y41" s="930"/>
      <c r="Z41" s="777" t="s">
        <v>2101</v>
      </c>
      <c r="AA41" s="777" t="s">
        <v>2101</v>
      </c>
      <c r="AB41" s="777" t="s">
        <v>2101</v>
      </c>
      <c r="AC41" s="777" t="s">
        <v>2101</v>
      </c>
      <c r="AD41" s="777"/>
    </row>
    <row r="42" spans="1:30" ht="27" customHeight="1">
      <c r="A42" s="776"/>
      <c r="B42" s="829">
        <v>25</v>
      </c>
      <c r="C42" s="774" t="s">
        <v>2102</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2103</v>
      </c>
      <c r="P42" s="887" t="s">
        <v>2089</v>
      </c>
      <c r="Q42" s="887" t="s">
        <v>2103</v>
      </c>
      <c r="R42" s="887" t="s">
        <v>2089</v>
      </c>
      <c r="S42" s="887"/>
      <c r="T42" s="774" t="s">
        <v>2104</v>
      </c>
      <c r="U42" s="774" t="s">
        <v>2104</v>
      </c>
      <c r="V42" s="774" t="s">
        <v>2104</v>
      </c>
      <c r="W42" s="774" t="s">
        <v>2104</v>
      </c>
      <c r="X42" s="774"/>
      <c r="Y42" s="930"/>
      <c r="Z42" s="777" t="s">
        <v>2105</v>
      </c>
      <c r="AA42" s="777" t="s">
        <v>2105</v>
      </c>
      <c r="AB42" s="777" t="s">
        <v>2105</v>
      </c>
      <c r="AC42" s="777" t="s">
        <v>2105</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2106</v>
      </c>
      <c r="P43" s="887" t="s">
        <v>744</v>
      </c>
      <c r="Q43" s="887" t="s">
        <v>2106</v>
      </c>
      <c r="R43" s="887" t="s">
        <v>744</v>
      </c>
      <c r="S43" s="887"/>
      <c r="T43" s="774" t="s">
        <v>2107</v>
      </c>
      <c r="U43" s="774" t="s">
        <v>2107</v>
      </c>
      <c r="V43" s="774" t="s">
        <v>2107</v>
      </c>
      <c r="W43" s="774" t="s">
        <v>2107</v>
      </c>
      <c r="X43" s="774"/>
      <c r="Y43" s="930"/>
      <c r="Z43" s="777" t="s">
        <v>2108</v>
      </c>
      <c r="AA43" s="777" t="s">
        <v>2108</v>
      </c>
      <c r="AB43" s="777" t="s">
        <v>2108</v>
      </c>
      <c r="AC43" s="777" t="s">
        <v>2108</v>
      </c>
      <c r="AD43" s="777"/>
    </row>
    <row r="44" spans="1:30" ht="27" customHeight="1">
      <c r="A44" s="776"/>
      <c r="B44" s="829">
        <v>27</v>
      </c>
      <c r="C44" s="774" t="s">
        <v>2109</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2110</v>
      </c>
      <c r="P44" s="887" t="s">
        <v>2111</v>
      </c>
      <c r="Q44" s="887" t="s">
        <v>2110</v>
      </c>
      <c r="R44" s="887" t="s">
        <v>2111</v>
      </c>
      <c r="S44" s="887"/>
      <c r="T44" s="774" t="s">
        <v>2100</v>
      </c>
      <c r="U44" s="774" t="s">
        <v>2100</v>
      </c>
      <c r="V44" s="774" t="s">
        <v>2100</v>
      </c>
      <c r="W44" s="774" t="s">
        <v>2100</v>
      </c>
      <c r="X44" s="774"/>
      <c r="Y44" s="930"/>
      <c r="Z44" s="777" t="s">
        <v>2112</v>
      </c>
      <c r="AA44" s="777" t="s">
        <v>2112</v>
      </c>
      <c r="AB44" s="777" t="s">
        <v>2112</v>
      </c>
      <c r="AC44" s="777" t="s">
        <v>2112</v>
      </c>
      <c r="AD44" s="777"/>
    </row>
    <row r="45" spans="1:30" ht="27" customHeight="1">
      <c r="A45" s="776"/>
      <c r="B45" s="829">
        <v>28</v>
      </c>
      <c r="C45" s="774" t="s">
        <v>2113</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2114</v>
      </c>
      <c r="P45" s="887" t="s">
        <v>2115</v>
      </c>
      <c r="Q45" s="887" t="s">
        <v>2114</v>
      </c>
      <c r="R45" s="887" t="s">
        <v>2115</v>
      </c>
      <c r="S45" s="887"/>
      <c r="T45" s="774" t="s">
        <v>2104</v>
      </c>
      <c r="U45" s="774" t="s">
        <v>2104</v>
      </c>
      <c r="V45" s="774" t="s">
        <v>2104</v>
      </c>
      <c r="W45" s="774" t="s">
        <v>2104</v>
      </c>
      <c r="X45" s="774"/>
      <c r="Y45" s="930"/>
      <c r="Z45" s="777" t="s">
        <v>2116</v>
      </c>
      <c r="AA45" s="777" t="s">
        <v>2116</v>
      </c>
      <c r="AB45" s="777" t="s">
        <v>2116</v>
      </c>
      <c r="AC45" s="777" t="s">
        <v>2116</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2117</v>
      </c>
      <c r="P46" s="887" t="s">
        <v>2095</v>
      </c>
      <c r="Q46" s="887" t="s">
        <v>2117</v>
      </c>
      <c r="R46" s="887" t="s">
        <v>2095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2118</v>
      </c>
      <c r="V46" s="774" t="s">
        <v>2118</v>
      </c>
      <c r="W46" s="774" t="s">
        <v>2118</v>
      </c>
      <c r="X46" s="774"/>
      <c r="Y46" s="930"/>
      <c r="Z46" s="777" t="s">
        <v>2119</v>
      </c>
      <c r="AA46" s="777" t="s">
        <v>2120</v>
      </c>
      <c r="AB46" s="777" t="s">
        <v>2120</v>
      </c>
      <c r="AC46" s="777" t="s">
        <v>2120</v>
      </c>
      <c r="AD46" s="777"/>
    </row>
    <row r="47" spans="1:30" ht="54" customHeight="1">
      <c r="A47" s="776"/>
      <c r="B47" s="829">
        <v>30</v>
      </c>
      <c r="C47" s="774" t="s">
        <v>2121</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2122</v>
      </c>
      <c r="P47" s="887" t="s">
        <v>2099</v>
      </c>
      <c r="Q47" s="887" t="s">
        <v>2122</v>
      </c>
      <c r="R47" s="887" t="s">
        <v>2099</v>
      </c>
      <c r="S47" s="887"/>
      <c r="T47" s="774" t="s">
        <v>2123</v>
      </c>
      <c r="U47" s="774" t="s">
        <v>2123</v>
      </c>
      <c r="V47" s="774" t="s">
        <v>2123</v>
      </c>
      <c r="W47" s="774" t="s">
        <v>2123</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2106</v>
      </c>
      <c r="Q48" s="887" t="s">
        <v>2124</v>
      </c>
      <c r="R48" s="887" t="s">
        <v>2106</v>
      </c>
      <c r="S48" s="887"/>
      <c r="T48" s="774"/>
      <c r="U48" s="774" t="s">
        <v>2125</v>
      </c>
      <c r="V48" s="774" t="s">
        <v>2126</v>
      </c>
      <c r="W48" s="774" t="s">
        <v>2126</v>
      </c>
      <c r="X48" s="774"/>
      <c r="Y48" s="930"/>
      <c r="Z48" s="777"/>
      <c r="AA48" s="780" t="s">
        <v>2120</v>
      </c>
      <c r="AB48" s="780" t="s">
        <v>2120</v>
      </c>
      <c r="AC48" s="780" t="s">
        <v>2120</v>
      </c>
      <c r="AD48" s="777"/>
    </row>
    <row r="49" spans="1:30" ht="54" customHeight="1">
      <c r="A49" s="776"/>
      <c r="B49" s="829">
        <v>32</v>
      </c>
      <c r="C49" s="774" t="s">
        <v>2127</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2110</v>
      </c>
      <c r="Q49" s="887" t="s">
        <v>2128</v>
      </c>
      <c r="R49" s="887" t="s">
        <v>2110</v>
      </c>
      <c r="S49" s="887"/>
      <c r="T49" s="774"/>
      <c r="U49" s="774" t="s">
        <v>2123</v>
      </c>
      <c r="V49" s="774" t="s">
        <v>2123</v>
      </c>
      <c r="W49" s="774" t="s">
        <v>2123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2124</v>
      </c>
      <c r="P50" s="887" t="s">
        <v>2117</v>
      </c>
      <c r="Q50" s="887" t="s">
        <v>2129</v>
      </c>
      <c r="R50" s="887" t="s">
        <v>2117</v>
      </c>
      <c r="S50" s="887"/>
      <c r="T50" s="774" t="s">
        <v>2130</v>
      </c>
      <c r="U50" s="774" t="s">
        <v>2131</v>
      </c>
      <c r="V50" s="774" t="s">
        <v>2132</v>
      </c>
      <c r="W50" s="774" t="s">
        <v>2133</v>
      </c>
      <c r="X50" s="774"/>
      <c r="Y50" s="930"/>
      <c r="Z50" s="777" t="s">
        <v>2134</v>
      </c>
      <c r="AA50" s="780" t="s">
        <v>2135</v>
      </c>
      <c r="AB50" s="780" t="s">
        <v>2135</v>
      </c>
      <c r="AC50" s="780" t="s">
        <v>2135</v>
      </c>
      <c r="AD50" s="777"/>
    </row>
    <row r="51" spans="1:30" ht="27" customHeight="1">
      <c r="A51" s="776"/>
      <c r="B51" s="829">
        <v>34</v>
      </c>
      <c r="C51" s="774" t="s">
        <v>2136</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2137</v>
      </c>
      <c r="U51" s="774"/>
      <c r="V51" s="774"/>
      <c r="W51" s="774"/>
      <c r="X51" s="774"/>
      <c r="Y51" s="930"/>
      <c r="Z51" s="777"/>
      <c r="AA51" s="780"/>
      <c r="AB51" s="780"/>
      <c r="AC51" s="780"/>
      <c r="AD51" s="777"/>
    </row>
    <row r="52" spans="1:30" ht="36" customHeight="1">
      <c r="A52" s="776"/>
      <c r="B52" s="829">
        <v>35</v>
      </c>
      <c r="C52" s="774" t="s">
        <v>2030</v>
      </c>
      <c r="D52" s="897" t="s">
        <v>2030</v>
      </c>
      <c r="E52" s="774" t="s">
        <v>2030</v>
      </c>
      <c r="F52" s="774" t="s">
        <v>2030</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2138</v>
      </c>
      <c r="U52" s="774" t="s">
        <v>2139</v>
      </c>
      <c r="V52" s="774" t="s">
        <v>2140</v>
      </c>
      <c r="W52" s="774" t="s">
        <v>2141</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2142</v>
      </c>
      <c r="U53" s="774" t="s">
        <v>2142</v>
      </c>
      <c r="V53" s="774" t="s">
        <v>2142</v>
      </c>
      <c r="W53" s="774" t="s">
        <v>2142</v>
      </c>
      <c r="X53" s="774"/>
      <c r="Y53" s="930"/>
      <c r="Z53" s="777"/>
      <c r="AA53" s="780"/>
      <c r="AB53" s="777"/>
      <c r="AC53" s="777"/>
      <c r="AD53" s="777"/>
    </row>
    <row r="54" spans="1:30" ht="18" customHeight="1">
      <c r="A54" s="776"/>
      <c r="B54" s="829">
        <v>37</v>
      </c>
      <c r="C54" s="774" t="s">
        <v>2036</v>
      </c>
      <c r="D54" s="897" t="s">
        <v>2036</v>
      </c>
      <c r="E54" s="774" t="s">
        <v>2036</v>
      </c>
      <c r="F54" s="774" t="s">
        <v>2036</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2143</v>
      </c>
      <c r="V55" s="774" t="s">
        <v>2143</v>
      </c>
      <c r="W55" s="774" t="s">
        <v>2143</v>
      </c>
      <c r="X55" s="774"/>
      <c r="Y55" s="930"/>
      <c r="Z55" s="777" t="s">
        <v>2144</v>
      </c>
      <c r="AA55" s="777" t="s">
        <v>2144</v>
      </c>
      <c r="AB55" s="777" t="s">
        <v>2144</v>
      </c>
      <c r="AC55" s="777" t="s">
        <v>2144</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2145</v>
      </c>
      <c r="V56" s="774" t="s">
        <v>2145</v>
      </c>
      <c r="W56" s="774" t="s">
        <v>2145</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2146</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2147</v>
      </c>
      <c r="V57" s="774" t="s">
        <v>2147</v>
      </c>
      <c r="W57" s="774" t="s">
        <v>2147</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2148</v>
      </c>
      <c r="V58" s="774" t="s">
        <v>2148</v>
      </c>
      <c r="W58" s="774" t="s">
        <v>2148</v>
      </c>
      <c r="X58" s="774"/>
      <c r="Y58" s="930"/>
      <c r="Z58" s="777"/>
      <c r="AA58" s="780"/>
      <c r="AB58" s="777"/>
      <c r="AC58" s="777"/>
      <c r="AD58" s="777"/>
    </row>
    <row r="59" spans="1:30" ht="36" customHeight="1">
      <c r="A59" s="776"/>
      <c r="B59" s="829">
        <v>42</v>
      </c>
      <c r="C59" s="774">
        <v>3</v>
      </c>
      <c r="D59" s="897" t="s">
        <v>2136</v>
      </c>
      <c r="E59" s="774" t="s">
        <v>2136</v>
      </c>
      <c r="F59" s="774" t="s">
        <v>2136</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109</v>
      </c>
      <c r="Q59" s="887" t="s">
        <v>109</v>
      </c>
      <c r="R59" s="887" t="s">
        <v>109</v>
      </c>
      <c r="S59" s="887"/>
      <c r="T59" s="774"/>
      <c r="U59" s="774" t="s">
        <v>2149</v>
      </c>
      <c r="V59" s="774" t="s">
        <v>2150</v>
      </c>
      <c r="W59" s="774" t="s">
        <v>2151</v>
      </c>
      <c r="X59" s="774"/>
      <c r="Y59" s="930"/>
      <c r="Z59" s="777"/>
      <c r="AA59" s="780"/>
      <c r="AB59" s="777"/>
      <c r="AC59" s="777"/>
      <c r="AD59" s="777"/>
    </row>
    <row r="60" spans="1:30" ht="81" customHeight="1">
      <c r="A60" s="776"/>
      <c r="B60" s="829">
        <v>43</v>
      </c>
      <c r="C60" s="774" t="s">
        <v>2152</v>
      </c>
      <c r="D60" s="897" t="s">
        <v>2152</v>
      </c>
      <c r="E60" s="774" t="s">
        <v>2152</v>
      </c>
      <c r="F60" s="774" t="s">
        <v>2152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627</v>
      </c>
      <c r="U60" s="774" t="s">
        <v>627</v>
      </c>
      <c r="V60" s="774" t="s">
        <v>627</v>
      </c>
      <c r="W60" s="774" t="s">
        <v>627</v>
      </c>
      <c r="X60" s="774"/>
      <c r="Y60" s="930"/>
      <c r="Z60" s="777" t="s">
        <v>2153</v>
      </c>
      <c r="AA60" s="780" t="s">
        <v>2154</v>
      </c>
      <c r="AB60" s="777" t="s">
        <v>2155</v>
      </c>
      <c r="AC60" s="777" t="s">
        <v>2154</v>
      </c>
      <c r="AD60" s="777"/>
    </row>
    <row r="61" spans="1:30" ht="9" customHeight="1">
      <c r="A61" s="776"/>
      <c r="B61" s="829">
        <v>44</v>
      </c>
      <c r="C61" s="774"/>
      <c r="D61" s="897" t="s">
        <v>2156</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91</v>
      </c>
      <c r="Q61" s="887"/>
      <c r="R61" s="887"/>
      <c r="S61" s="887"/>
      <c r="T61" s="774"/>
      <c r="U61" s="774" t="s">
        <v>2157</v>
      </c>
      <c r="V61" s="774"/>
      <c r="W61" s="774"/>
      <c r="X61" s="774"/>
      <c r="Y61" s="930"/>
      <c r="Z61" s="777"/>
      <c r="AA61" s="780"/>
      <c r="AB61" s="777"/>
      <c r="AC61" s="777"/>
      <c r="AD61" s="777"/>
    </row>
    <row r="62" spans="1:30" ht="9" customHeight="1">
      <c r="A62" s="776"/>
      <c r="B62" s="829">
        <v>45</v>
      </c>
      <c r="C62" s="774"/>
      <c r="D62" s="897" t="s">
        <v>2158</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110</v>
      </c>
      <c r="Q62" s="887"/>
      <c r="R62" s="887"/>
      <c r="S62" s="887"/>
      <c r="T62" s="774"/>
      <c r="U62" s="774" t="s">
        <v>2159</v>
      </c>
      <c r="V62" s="774"/>
      <c r="W62" s="774"/>
      <c r="X62" s="774"/>
      <c r="Y62" s="930"/>
      <c r="Z62" s="777"/>
      <c r="AA62" s="780"/>
      <c r="AB62" s="777"/>
      <c r="AC62" s="777"/>
      <c r="AD62" s="777"/>
    </row>
    <row r="63" spans="1:30" ht="18" customHeight="1">
      <c r="A63" s="776"/>
      <c r="B63" s="829">
        <v>46</v>
      </c>
      <c r="C63" s="774"/>
      <c r="D63" s="897" t="s">
        <v>2160</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2161</v>
      </c>
      <c r="V63" s="774"/>
      <c r="W63" s="774"/>
      <c r="X63" s="774"/>
      <c r="Y63" s="930"/>
      <c r="Z63" s="777"/>
      <c r="AA63" s="780"/>
      <c r="AB63" s="777"/>
      <c r="AC63" s="777"/>
      <c r="AD63" s="777"/>
    </row>
    <row r="64" spans="1:30" ht="18" customHeight="1">
      <c r="A64" s="776"/>
      <c r="B64" s="829">
        <v>47</v>
      </c>
      <c r="C64" s="774"/>
      <c r="D64" s="897" t="s">
        <v>2162</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2163</v>
      </c>
      <c r="V64" s="774"/>
      <c r="W64" s="774"/>
      <c r="X64" s="774"/>
      <c r="Y64" s="930"/>
      <c r="Z64" s="777"/>
      <c r="AA64" s="780" t="s">
        <v>2164</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2077</v>
      </c>
      <c r="Q65" s="887"/>
      <c r="R65" s="887"/>
      <c r="S65" s="887"/>
      <c r="T65" s="774"/>
      <c r="U65" s="774" t="s">
        <v>2165</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2081</v>
      </c>
      <c r="Q66" s="887"/>
      <c r="R66" s="887"/>
      <c r="S66" s="887"/>
      <c r="T66" s="774"/>
      <c r="U66" s="774" t="s">
        <v>2166</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2167</v>
      </c>
      <c r="Q67" s="887"/>
      <c r="R67" s="887"/>
      <c r="S67" s="887"/>
      <c r="T67" s="774"/>
      <c r="U67" s="774" t="s">
        <v>2168</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2169</v>
      </c>
      <c r="Q68" s="887"/>
      <c r="R68" s="887"/>
      <c r="S68" s="887"/>
      <c r="T68" s="774"/>
      <c r="U68" s="774" t="s">
        <v>2170</v>
      </c>
      <c r="V68" s="774"/>
      <c r="W68" s="774"/>
      <c r="X68" s="774"/>
      <c r="Y68" s="930"/>
      <c r="Z68" s="777"/>
      <c r="AA68" s="780"/>
      <c r="AB68" s="777"/>
      <c r="AC68" s="777"/>
      <c r="AD68" s="777"/>
    </row>
    <row r="69" spans="1:30" ht="9" customHeight="1">
      <c r="A69" s="776"/>
      <c r="B69" s="829">
        <v>52</v>
      </c>
      <c r="C69" s="774"/>
      <c r="D69" s="897" t="s">
        <v>2171</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2172</v>
      </c>
      <c r="V69" s="774"/>
      <c r="W69" s="774"/>
      <c r="X69" s="774"/>
      <c r="Y69" s="930"/>
      <c r="Z69" s="777"/>
      <c r="AA69" s="780"/>
      <c r="AB69" s="777"/>
      <c r="AC69" s="777"/>
      <c r="AD69" s="777"/>
    </row>
    <row r="70" spans="1:30" ht="27" customHeight="1">
      <c r="A70" s="776"/>
      <c r="B70" s="829">
        <v>53</v>
      </c>
      <c r="C70" s="774"/>
      <c r="D70" s="897"/>
      <c r="E70" s="774" t="s">
        <v>2156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2173</v>
      </c>
      <c r="W70" s="774"/>
      <c r="X70" s="774"/>
      <c r="Y70" s="930"/>
      <c r="Z70" s="777"/>
      <c r="AA70" s="780"/>
      <c r="AB70" s="777"/>
      <c r="AC70" s="777"/>
      <c r="AD70" s="777"/>
    </row>
    <row r="71" spans="1:30" ht="36" customHeight="1">
      <c r="A71" s="776"/>
      <c r="B71" s="829">
        <v>54</v>
      </c>
      <c r="C71" s="774"/>
      <c r="D71" s="897"/>
      <c r="E71" s="774" t="s">
        <v>2158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2174</v>
      </c>
      <c r="W71" s="774"/>
      <c r="X71" s="774"/>
      <c r="Y71" s="930"/>
      <c r="Z71" s="777"/>
      <c r="AA71" s="780"/>
      <c r="AB71" s="777"/>
      <c r="AC71" s="777"/>
      <c r="AD71" s="777"/>
    </row>
    <row r="72" spans="1:30" ht="27" customHeight="1">
      <c r="A72" s="776"/>
      <c r="B72" s="829">
        <v>55</v>
      </c>
      <c r="C72" s="774"/>
      <c r="D72" s="897"/>
      <c r="E72" s="774" t="s">
        <v>2160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2175</v>
      </c>
      <c r="W72" s="774"/>
      <c r="X72" s="774"/>
      <c r="Y72" s="930"/>
      <c r="Z72" s="777"/>
      <c r="AA72" s="780"/>
      <c r="AB72" s="777"/>
      <c r="AC72" s="777"/>
      <c r="AD72" s="777"/>
    </row>
    <row r="73" spans="1:30" ht="36" customHeight="1">
      <c r="A73" s="776"/>
      <c r="B73" s="829">
        <v>56</v>
      </c>
      <c r="C73" s="774"/>
      <c r="D73" s="897"/>
      <c r="E73" s="774" t="s">
        <v>2162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2176</v>
      </c>
      <c r="W73" s="774"/>
      <c r="X73" s="774"/>
      <c r="Y73" s="930"/>
      <c r="Z73" s="777"/>
      <c r="AA73" s="780"/>
      <c r="AB73" s="777"/>
      <c r="AC73" s="777"/>
      <c r="AD73" s="777"/>
    </row>
    <row r="74" spans="1:30" ht="18" customHeight="1">
      <c r="A74" s="776"/>
      <c r="B74" s="829">
        <v>57</v>
      </c>
      <c r="C74" s="774"/>
      <c r="D74" s="897"/>
      <c r="E74" s="774" t="s">
        <v>2171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2177</v>
      </c>
      <c r="W74" s="774"/>
      <c r="X74" s="774"/>
      <c r="Y74" s="930"/>
      <c r="Z74" s="777"/>
      <c r="AA74" s="780"/>
      <c r="AB74" s="777"/>
      <c r="AC74" s="777"/>
      <c r="AD74" s="777"/>
    </row>
    <row r="75" spans="1:30" ht="18" customHeight="1">
      <c r="A75" s="776"/>
      <c r="B75" s="829">
        <v>58</v>
      </c>
      <c r="C75" s="774"/>
      <c r="D75" s="897"/>
      <c r="E75" s="774"/>
      <c r="F75" s="774" t="s">
        <v>2156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2178</v>
      </c>
      <c r="X75" s="774"/>
      <c r="Y75" s="930"/>
      <c r="Z75" s="777"/>
      <c r="AA75" s="780"/>
      <c r="AB75" s="777"/>
      <c r="AC75" s="777"/>
      <c r="AD75" s="777"/>
    </row>
    <row r="76" spans="1:30" ht="36" customHeight="1">
      <c r="A76" s="776"/>
      <c r="B76" s="829">
        <v>59</v>
      </c>
      <c r="C76" s="774"/>
      <c r="D76" s="897"/>
      <c r="E76" s="774"/>
      <c r="F76" s="774" t="s">
        <v>2158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2179</v>
      </c>
      <c r="X76" s="774"/>
      <c r="Y76" s="930"/>
      <c r="Z76" s="777"/>
      <c r="AA76" s="780"/>
      <c r="AB76" s="777"/>
      <c r="AC76" s="777"/>
      <c r="AD76" s="777"/>
    </row>
    <row r="77" spans="1:30" ht="18" customHeight="1">
      <c r="A77" s="776"/>
      <c r="B77" s="829">
        <v>60</v>
      </c>
      <c r="C77" s="774"/>
      <c r="D77" s="897"/>
      <c r="E77" s="774"/>
      <c r="F77" s="774" t="s">
        <v>2160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2180</v>
      </c>
      <c r="X77" s="774"/>
      <c r="Y77" s="930"/>
      <c r="Z77" s="777"/>
      <c r="AA77" s="780"/>
      <c r="AB77" s="777"/>
      <c r="AC77" s="777"/>
      <c r="AD77" s="777"/>
    </row>
    <row r="78" spans="1:30" ht="72" customHeight="1">
      <c r="A78" s="776"/>
      <c r="B78" s="829">
        <v>61</v>
      </c>
      <c r="C78" s="774" t="s">
        <v>2156</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632</v>
      </c>
      <c r="U78" s="774"/>
      <c r="V78" s="774"/>
      <c r="W78" s="774"/>
      <c r="X78" s="774"/>
      <c r="Y78" s="930"/>
      <c r="Z78" s="777" t="s">
        <v>2181</v>
      </c>
      <c r="AA78" s="780"/>
      <c r="AB78" s="777"/>
      <c r="AC78" s="777"/>
      <c r="AD78" s="777"/>
    </row>
    <row r="79" spans="1:30" ht="36" customHeight="1">
      <c r="A79" s="776"/>
      <c r="B79" s="829">
        <v>62</v>
      </c>
      <c r="C79" s="774" t="s">
        <v>2158</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2182</v>
      </c>
      <c r="U79" s="774"/>
      <c r="V79" s="774"/>
      <c r="W79" s="774"/>
      <c r="X79" s="774"/>
      <c r="Y79" s="930"/>
      <c r="Z79" s="777" t="s">
        <v>2183</v>
      </c>
      <c r="AA79" s="780"/>
      <c r="AB79" s="777"/>
      <c r="AC79" s="777"/>
      <c r="AD79" s="777"/>
    </row>
    <row r="80" spans="1:30" ht="45" customHeight="1">
      <c r="A80" s="776"/>
      <c r="B80" s="829">
        <v>63</v>
      </c>
      <c r="C80" s="774" t="s">
        <v>2160</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2184</v>
      </c>
      <c r="U80" s="774"/>
      <c r="V80" s="774"/>
      <c r="W80" s="774"/>
      <c r="X80" s="774"/>
      <c r="Y80" s="930"/>
      <c r="Z80" s="777" t="s">
        <v>2185</v>
      </c>
      <c r="AA80" s="780"/>
      <c r="AB80" s="777"/>
      <c r="AC80" s="777"/>
      <c r="AD80" s="777"/>
    </row>
    <row r="81" spans="1:30" ht="36" customHeight="1">
      <c r="A81" s="776"/>
      <c r="B81" s="829">
        <v>64</v>
      </c>
      <c r="C81" s="774" t="s">
        <v>2162</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2068</v>
      </c>
      <c r="P81" s="887"/>
      <c r="Q81" s="887"/>
      <c r="R81" s="887"/>
      <c r="S81" s="887"/>
      <c r="T81" s="774" t="s">
        <v>2186</v>
      </c>
      <c r="U81" s="774"/>
      <c r="V81" s="774"/>
      <c r="W81" s="774"/>
      <c r="X81" s="774"/>
      <c r="Y81" s="930"/>
      <c r="Z81" s="777" t="s">
        <v>2187</v>
      </c>
      <c r="AA81" s="780"/>
      <c r="AB81" s="777"/>
      <c r="AC81" s="777"/>
      <c r="AD81" s="777"/>
    </row>
    <row r="82" spans="1:30" ht="90" customHeight="1">
      <c r="A82" s="776"/>
      <c r="B82" s="829">
        <v>65</v>
      </c>
      <c r="C82" s="774" t="s">
        <v>2171</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2188</v>
      </c>
      <c r="U82" s="774"/>
      <c r="V82" s="774"/>
      <c r="W82" s="774"/>
      <c r="X82" s="774"/>
      <c r="Y82" s="930"/>
      <c r="Z82" s="777" t="s">
        <v>2189</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2077</v>
      </c>
      <c r="P83" s="887"/>
      <c r="Q83" s="887"/>
      <c r="R83" s="887"/>
      <c r="S83" s="887"/>
      <c r="T83" s="774" t="s">
        <v>2190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2191</v>
      </c>
      <c r="P84" s="887"/>
      <c r="Q84" s="887"/>
      <c r="R84" s="887"/>
      <c r="S84" s="887"/>
      <c r="T84" s="774" t="s">
        <v>2192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2081</v>
      </c>
      <c r="P85" s="887"/>
      <c r="Q85" s="887"/>
      <c r="R85" s="887"/>
      <c r="S85" s="887"/>
      <c r="T85" s="774" t="s">
        <v>2193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2194</v>
      </c>
      <c r="P86" s="887"/>
      <c r="Q86" s="887"/>
      <c r="R86" s="887"/>
      <c r="S86" s="887"/>
      <c r="T86" s="774" t="s">
        <v>2195</v>
      </c>
      <c r="U86" s="774"/>
      <c r="V86" s="774"/>
      <c r="W86" s="774"/>
      <c r="X86" s="774"/>
      <c r="Y86" s="930"/>
      <c r="Z86" s="777"/>
      <c r="AA86" s="780"/>
      <c r="AB86" s="777"/>
      <c r="AC86" s="777"/>
      <c r="AD86" s="777"/>
    </row>
    <row r="87" spans="1:30" ht="36" customHeight="1">
      <c r="A87" s="776"/>
      <c r="B87" s="829">
        <v>70</v>
      </c>
      <c r="C87" s="774" t="s">
        <v>2196</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2197</v>
      </c>
      <c r="U87" s="774"/>
      <c r="V87" s="774"/>
      <c r="W87" s="774"/>
      <c r="X87" s="774"/>
      <c r="Y87" s="930"/>
      <c r="Z87" s="777"/>
      <c r="AA87" s="780"/>
      <c r="AB87" s="777"/>
      <c r="AC87" s="777"/>
      <c r="AD87" s="777"/>
    </row>
    <row r="88" spans="1:30" ht="18" customHeight="1">
      <c r="A88" s="776"/>
      <c r="B88" s="829">
        <v>71</v>
      </c>
      <c r="C88" s="774" t="s">
        <v>2198</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2199</v>
      </c>
      <c r="D89" s="897" t="s">
        <v>2196</v>
      </c>
      <c r="E89" s="774" t="s">
        <v>2196</v>
      </c>
      <c r="F89" s="774" t="s">
        <v>2162</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2200</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2198</v>
      </c>
      <c r="E91" s="774" t="s">
        <v>2198</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2201</v>
      </c>
      <c r="V91" s="774" t="s">
        <v>2201</v>
      </c>
      <c r="W91" s="774"/>
      <c r="X91" s="774"/>
      <c r="Y91" s="930"/>
      <c r="Z91" s="777"/>
      <c r="AA91" s="780"/>
      <c r="AB91" s="777"/>
      <c r="AC91" s="777"/>
      <c r="AD91" s="777"/>
    </row>
    <row r="92" spans="1:30" ht="27" customHeight="1">
      <c r="A92" s="776"/>
      <c r="B92" s="829">
        <v>75</v>
      </c>
      <c r="C92" s="774"/>
      <c r="D92" s="897" t="s">
        <v>2199</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2202</v>
      </c>
      <c r="V92" s="774"/>
      <c r="W92" s="774"/>
      <c r="X92" s="774"/>
      <c r="Y92" s="930"/>
      <c r="Z92" s="777"/>
      <c r="AA92" s="780" t="s">
        <v>2203</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2109</v>
      </c>
      <c r="Q93" s="887"/>
      <c r="R93" s="887"/>
      <c r="S93" s="887"/>
      <c r="T93" s="774"/>
      <c r="U93" s="774" t="s">
        <v>2204</v>
      </c>
      <c r="V93" s="774"/>
      <c r="W93" s="774"/>
      <c r="X93" s="774"/>
      <c r="Y93" s="930"/>
      <c r="Z93" s="777"/>
      <c r="AA93" s="780" t="s">
        <v>2205</v>
      </c>
      <c r="AB93" s="777"/>
      <c r="AC93" s="777"/>
      <c r="AD93" s="777"/>
    </row>
    <row r="94" spans="1:30" ht="45" customHeight="1">
      <c r="A94" s="776"/>
      <c r="B94" s="829">
        <v>77</v>
      </c>
      <c r="C94" s="774"/>
      <c r="D94" s="897" t="s">
        <v>2200</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1463</v>
      </c>
      <c r="Q94" s="887"/>
      <c r="R94" s="887"/>
      <c r="S94" s="887"/>
      <c r="T94" s="774"/>
      <c r="U94" s="774" t="s">
        <v>2206</v>
      </c>
      <c r="V94" s="774"/>
      <c r="W94" s="774"/>
      <c r="X94" s="774"/>
      <c r="Y94" s="930"/>
      <c r="Z94" s="777"/>
      <c r="AA94" s="780" t="s">
        <v>2207</v>
      </c>
      <c r="AB94" s="777"/>
      <c r="AC94" s="777"/>
      <c r="AD94" s="777"/>
    </row>
    <row r="95" spans="1:30" ht="99" customHeight="1">
      <c r="A95" s="776"/>
      <c r="B95" s="829">
        <v>78</v>
      </c>
      <c r="C95" s="774" t="s">
        <v>2208</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1463</v>
      </c>
      <c r="P95" s="887"/>
      <c r="Q95" s="887"/>
      <c r="R95" s="887"/>
      <c r="S95" s="887"/>
      <c r="T95" s="774" t="s">
        <v>2209</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1469</v>
      </c>
      <c r="P96" s="887"/>
      <c r="Q96" s="887"/>
      <c r="R96" s="887"/>
      <c r="S96" s="887"/>
      <c r="T96" s="774" t="s">
        <v>2210</v>
      </c>
      <c r="U96" s="774"/>
      <c r="V96" s="774"/>
      <c r="W96" s="774"/>
      <c r="X96" s="774"/>
      <c r="Y96" s="930"/>
      <c r="Z96" s="777" t="s">
        <v>2211</v>
      </c>
      <c r="AA96" s="780"/>
      <c r="AB96" s="777"/>
      <c r="AC96" s="777"/>
      <c r="AD96" s="777"/>
    </row>
    <row r="97" spans="1:30" ht="63" customHeight="1">
      <c r="A97" s="776"/>
      <c r="B97" s="829">
        <v>80</v>
      </c>
      <c r="C97" s="774" t="s">
        <v>2212</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1481</v>
      </c>
      <c r="P97" s="887"/>
      <c r="Q97" s="887"/>
      <c r="R97" s="887"/>
      <c r="S97" s="887"/>
      <c r="T97" s="774" t="s">
        <v>2213</v>
      </c>
      <c r="U97" s="774"/>
      <c r="V97" s="774"/>
      <c r="W97" s="774"/>
      <c r="X97" s="774"/>
      <c r="Y97" s="930"/>
      <c r="Z97" s="777" t="s">
        <v>2214</v>
      </c>
      <c r="AA97" s="780"/>
      <c r="AB97" s="777"/>
      <c r="AC97" s="777"/>
      <c r="AD97" s="777"/>
    </row>
    <row r="98" spans="1:30" ht="63" customHeight="1">
      <c r="A98" s="776"/>
      <c r="B98" s="829">
        <v>81</v>
      </c>
      <c r="C98" s="774" t="s">
        <v>2215</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1495</v>
      </c>
      <c r="P98" s="887"/>
      <c r="Q98" s="887"/>
      <c r="R98" s="887"/>
      <c r="S98" s="887"/>
      <c r="T98" s="774" t="s">
        <v>2216</v>
      </c>
      <c r="U98" s="774"/>
      <c r="V98" s="774"/>
      <c r="W98" s="774"/>
      <c r="X98" s="774"/>
      <c r="Y98" s="930"/>
      <c r="Z98" s="777" t="s">
        <v>2214</v>
      </c>
      <c r="AA98" s="780"/>
      <c r="AB98" s="777"/>
      <c r="AC98" s="777"/>
      <c r="AD98" s="777"/>
    </row>
    <row r="99" spans="1:30" ht="90" customHeight="1">
      <c r="A99" s="776"/>
      <c r="B99" s="829">
        <v>82</v>
      </c>
      <c r="C99" s="774" t="s">
        <v>2217</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1507</v>
      </c>
      <c r="P99" s="887"/>
      <c r="Q99" s="887"/>
      <c r="R99" s="887"/>
      <c r="S99" s="887"/>
      <c r="T99" s="774" t="s">
        <v>2218</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2219</v>
      </c>
      <c r="P100" s="887"/>
      <c r="Q100" s="887"/>
      <c r="R100" s="887"/>
      <c r="S100" s="887"/>
      <c r="T100" s="774" t="s">
        <v>2220</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2221</v>
      </c>
      <c r="P101" s="887"/>
      <c r="Q101" s="887"/>
      <c r="R101" s="887"/>
      <c r="S101" s="887"/>
      <c r="T101" s="774" t="s">
        <v>2222</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1661</v>
      </c>
      <c r="B148" s="776"/>
      <c r="C148" s="774" t="s">
        <v>2223</v>
      </c>
      <c r="D148" s="774" t="s">
        <v>1563</v>
      </c>
      <c r="E148" s="774" t="s">
        <v>1662</v>
      </c>
      <c r="F148" s="774" t="s">
        <v>2224</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2.296875" style="1293" hidden="1" customWidth="1"/>
    <col min="6" max="8" width="12.29687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69921875" style="1562" customWidth="1"/>
    <col min="21" max="21" width="11" style="1562" customWidth="1"/>
    <col min="22" max="22" width="8.59765625" style="1562" customWidth="1"/>
    <col min="23" max="23" width="4" style="1562" customWidth="1"/>
    <col min="24" max="24" width="115" style="1562" customWidth="1"/>
    <col min="25" max="29" width="10" style="1569" customWidth="1"/>
    <col min="30" max="30" width="10.59765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25" customHeight="1">
      <c r="J5" s="313"/>
      <c r="K5" s="313"/>
      <c r="L5" s="2462" t="s">
        <v>2227</v>
      </c>
      <c r="M5" s="2462"/>
      <c r="N5" s="2462"/>
      <c r="O5" s="2462"/>
      <c r="P5" s="2462"/>
      <c r="Q5" s="2462"/>
      <c r="R5" s="2462"/>
      <c r="S5" s="2462"/>
      <c r="T5" s="2462"/>
      <c r="U5" s="2462"/>
      <c r="V5" s="1170"/>
      <c r="AD5" s="1082">
        <v>64</v>
      </c>
    </row>
    <row r="6" spans="1:30" ht="14.65" customHeight="1">
      <c r="J6" s="313"/>
      <c r="K6" s="313"/>
      <c r="L6" s="2463" t="str">
        <f>IF(org=0,"Не определено",org)</f>
        <v>НАО "СВЕЗА Мантурово"</v>
      </c>
      <c r="M6" s="2463"/>
      <c r="N6" s="2463"/>
      <c r="O6" s="2463"/>
      <c r="P6" s="2463"/>
      <c r="Q6" s="2463"/>
      <c r="R6" s="2463"/>
      <c r="S6" s="2463"/>
      <c r="T6" s="2463"/>
      <c r="U6" s="2463"/>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5" customHeight="1">
      <c r="A8" s="1295"/>
      <c r="B8" s="1295"/>
      <c r="C8" s="1295"/>
      <c r="D8" s="1295"/>
      <c r="E8" s="1295"/>
      <c r="F8" s="1295"/>
      <c r="G8" s="1295"/>
      <c r="H8" s="1295"/>
      <c r="L8" s="1203"/>
      <c r="M8" s="232" t="s">
        <v>41</v>
      </c>
      <c r="N8" s="241"/>
      <c r="O8" s="2176" t="str">
        <f>IF(TITLE_NAME_OR_PR_CHANGE="",IF(TITLE_NAME_OR_PR="","",TITLE_NAME_OR_PR),TITLE_NAME_OR_PR_CHANGE)</f>
        <v/>
      </c>
      <c r="P8" s="2176"/>
      <c r="Q8" s="2176"/>
      <c r="R8" s="2176"/>
      <c r="S8" s="2176"/>
      <c r="T8" s="2176"/>
      <c r="U8" s="2176"/>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6" t="str">
        <f>IF(TITLE_DATE_CHANGE_PERIOD="",IF(TITLE_DATE_PR="","",TITLE_DATE_PR),TITLE_DATE_CHANGE_PERIOD)</f>
        <v/>
      </c>
      <c r="P9" s="2176"/>
      <c r="Q9" s="2176"/>
      <c r="R9" s="2176"/>
      <c r="S9" s="2176"/>
      <c r="T9" s="2176"/>
      <c r="U9" s="2176"/>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6" t="str">
        <f>IF(TITLE_NUMBER_PR_CHANGE="",IF(TITLE_NUMBER_PR="","",TITLE_NUMBER_PR),TITLE_NUMBER_PR_CHANGE)</f>
        <v/>
      </c>
      <c r="P10" s="2176"/>
      <c r="Q10" s="2176"/>
      <c r="R10" s="2176"/>
      <c r="S10" s="2176"/>
      <c r="T10" s="2176"/>
      <c r="U10" s="2176"/>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42</v>
      </c>
      <c r="N11" s="241"/>
      <c r="O11" s="2176" t="str">
        <f>IF(TITLE_IST_PUB_CHANGE="",IF(TITLE_IST_PUB="","",TITLE_IST_PUB),TITLE_IST_PUB_CHANGE)</f>
        <v/>
      </c>
      <c r="P11" s="2176"/>
      <c r="Q11" s="2176"/>
      <c r="R11" s="2176"/>
      <c r="S11" s="2176"/>
      <c r="T11" s="2176"/>
      <c r="U11" s="2176"/>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1"/>
      <c r="M12" s="2461"/>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95"/>
      <c r="P13" s="2195"/>
      <c r="Q13" s="2195"/>
      <c r="R13" s="2195"/>
      <c r="S13" s="2195"/>
      <c r="T13" s="2195"/>
      <c r="U13" s="2195"/>
      <c r="V13" s="2195"/>
      <c r="AD13" s="1082">
        <v>14</v>
      </c>
    </row>
    <row r="14" spans="1:30" ht="14.65" customHeight="1">
      <c r="J14" s="313"/>
      <c r="K14" s="313"/>
      <c r="L14" s="2055" t="s">
        <v>298</v>
      </c>
      <c r="M14" s="2055"/>
      <c r="N14" s="2055"/>
      <c r="O14" s="2055"/>
      <c r="P14" s="2055"/>
      <c r="Q14" s="2055"/>
      <c r="R14" s="2055"/>
      <c r="S14" s="2055"/>
      <c r="T14" s="2055"/>
      <c r="U14" s="2055"/>
      <c r="V14" s="2055"/>
      <c r="W14" s="2055"/>
      <c r="X14" s="2055" t="s">
        <v>299</v>
      </c>
      <c r="AD14" s="1082">
        <v>14</v>
      </c>
    </row>
    <row r="15" spans="1:30" ht="14.65" customHeight="1">
      <c r="J15" s="313"/>
      <c r="K15" s="313"/>
      <c r="L15" s="2196" t="s">
        <v>86</v>
      </c>
      <c r="M15" s="2144" t="s">
        <v>426</v>
      </c>
      <c r="N15" s="238"/>
      <c r="O15" s="2197" t="s">
        <v>2228</v>
      </c>
      <c r="P15" s="2198"/>
      <c r="Q15" s="2198"/>
      <c r="R15" s="2198"/>
      <c r="S15" s="2198"/>
      <c r="T15" s="2198"/>
      <c r="U15" s="2199"/>
      <c r="V15" s="2200" t="s">
        <v>428</v>
      </c>
      <c r="W15" s="2203" t="s">
        <v>1145</v>
      </c>
      <c r="X15" s="2055"/>
      <c r="AD15" s="1082">
        <v>14</v>
      </c>
    </row>
    <row r="16" spans="1:30" ht="35.65" customHeight="1">
      <c r="J16" s="313"/>
      <c r="K16" s="313"/>
      <c r="L16" s="2196"/>
      <c r="M16" s="2144"/>
      <c r="N16" s="961"/>
      <c r="O16" s="2114" t="s">
        <v>431</v>
      </c>
      <c r="P16" s="2114" t="s">
        <v>432</v>
      </c>
      <c r="Q16" s="2037" t="s">
        <v>433</v>
      </c>
      <c r="R16" s="2036"/>
      <c r="S16" s="2037" t="s">
        <v>447</v>
      </c>
      <c r="T16" s="2042"/>
      <c r="U16" s="2036"/>
      <c r="V16" s="2201"/>
      <c r="W16" s="2204"/>
      <c r="X16" s="2055"/>
      <c r="AD16" s="1082">
        <v>34</v>
      </c>
    </row>
    <row r="17" spans="1:30" ht="35.65" customHeight="1">
      <c r="A17" s="1297" t="s">
        <v>134</v>
      </c>
      <c r="B17" s="1297" t="s">
        <v>135</v>
      </c>
      <c r="C17" s="1297" t="s">
        <v>136</v>
      </c>
      <c r="D17" s="1297" t="s">
        <v>137</v>
      </c>
      <c r="E17" s="1297"/>
      <c r="J17" s="313"/>
      <c r="K17" s="313"/>
      <c r="L17" s="2196"/>
      <c r="M17" s="2144"/>
      <c r="N17" s="239"/>
      <c r="O17" s="2169"/>
      <c r="P17" s="2169"/>
      <c r="Q17" s="1149" t="s">
        <v>442</v>
      </c>
      <c r="R17" s="1149" t="s">
        <v>443</v>
      </c>
      <c r="S17" s="1219" t="s">
        <v>444</v>
      </c>
      <c r="T17" s="2149" t="s">
        <v>445</v>
      </c>
      <c r="U17" s="2163"/>
      <c r="V17" s="2202"/>
      <c r="W17" s="2205"/>
      <c r="X17" s="2055"/>
      <c r="AD17" s="1082">
        <v>34</v>
      </c>
    </row>
    <row r="18" spans="1:30" s="1568" customFormat="1" ht="11.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194">
        <f ca="1">OFFSET(T18,0,-1)+1</f>
        <v>4</v>
      </c>
      <c r="U18" s="2194"/>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60" t="str">
        <f>INDEX(PT_DIFFERENTIATION_NTAR,MATCH(A19,PT_DIFFERENTIATION_NTAR_ID,0))</f>
        <v/>
      </c>
      <c r="P19" s="2460"/>
      <c r="Q19" s="2460"/>
      <c r="R19" s="2460"/>
      <c r="S19" s="2460"/>
      <c r="T19" s="2460"/>
      <c r="U19" s="2460"/>
      <c r="V19" s="2460"/>
      <c r="W19" s="2460"/>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60" t="str">
        <f>INDEX(PT_DIFFERENTIATION_TER,MATCH(B19,PT_DIFFERENTIATION_TER_ID,0))</f>
        <v/>
      </c>
      <c r="P20" s="2460"/>
      <c r="Q20" s="2460"/>
      <c r="R20" s="2460"/>
      <c r="S20" s="2460"/>
      <c r="T20" s="2460"/>
      <c r="U20" s="2460"/>
      <c r="V20" s="2460"/>
      <c r="W20" s="2460"/>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60" t="str">
        <f>INDEX(PT_DIFFERENTIATION_CS,MATCH(C19,PT_DIFFERENTIATION_CS_ID,0))</f>
        <v/>
      </c>
      <c r="P21" s="2460"/>
      <c r="Q21" s="2460"/>
      <c r="R21" s="2460"/>
      <c r="S21" s="2460"/>
      <c r="T21" s="2460"/>
      <c r="U21" s="2460"/>
      <c r="V21" s="2460"/>
      <c r="W21" s="2460"/>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60" t="str">
        <f>INDEX(PT_DIFFERENTIATION_IST_TE,MATCH(D19,PT_DIFFERENTIATION_IST_TE_ID,0))</f>
        <v/>
      </c>
      <c r="P22" s="2460"/>
      <c r="Q22" s="2460"/>
      <c r="R22" s="2460"/>
      <c r="S22" s="2460"/>
      <c r="T22" s="2460"/>
      <c r="U22" s="2460"/>
      <c r="V22" s="2460"/>
      <c r="W22" s="2460"/>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61" t="str">
        <f>L22&amp;".1"</f>
        <v>....1</v>
      </c>
      <c r="I23" s="2187">
        <v>1</v>
      </c>
      <c r="J23" s="1218"/>
      <c r="K23" s="293"/>
      <c r="L23" s="1220" t="str">
        <f>$F$23</f>
        <v>....1</v>
      </c>
      <c r="M23" s="222" t="s">
        <v>402</v>
      </c>
      <c r="N23" s="237"/>
      <c r="O23" s="2217"/>
      <c r="P23" s="2217"/>
      <c r="Q23" s="2217"/>
      <c r="R23" s="2217"/>
      <c r="S23" s="2217"/>
      <c r="T23" s="2217"/>
      <c r="U23" s="2217"/>
      <c r="V23" s="2217"/>
      <c r="W23" s="2217"/>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61"/>
      <c r="G24" s="2161" t="str">
        <f>F23&amp;".1"</f>
        <v>....1.1</v>
      </c>
      <c r="I24" s="2187"/>
      <c r="J24" s="2187">
        <v>1</v>
      </c>
      <c r="K24" s="294"/>
      <c r="L24" s="1220" t="str">
        <f>$G$24</f>
        <v>....1.1</v>
      </c>
      <c r="M24" s="223" t="s">
        <v>405</v>
      </c>
      <c r="N24" s="237"/>
      <c r="O24" s="2171"/>
      <c r="P24" s="2172"/>
      <c r="Q24" s="2172"/>
      <c r="R24" s="2172"/>
      <c r="S24" s="2172"/>
      <c r="T24" s="2172"/>
      <c r="U24" s="2172"/>
      <c r="V24" s="2172"/>
      <c r="W24" s="2173"/>
      <c r="X24" s="1185" t="s">
        <v>406</v>
      </c>
      <c r="Z24" s="437"/>
      <c r="AA24" s="437" t="str">
        <f t="shared" si="0"/>
        <v>Группа потребителей</v>
      </c>
      <c r="AB24" s="437"/>
      <c r="AC24" s="437"/>
      <c r="AD24" s="1082">
        <v>82</v>
      </c>
    </row>
    <row r="25" spans="1:30" ht="11.5" customHeight="1">
      <c r="A25" s="1290" t="s">
        <v>168</v>
      </c>
      <c r="B25" s="1290" t="s">
        <v>169</v>
      </c>
      <c r="C25" s="1290" t="s">
        <v>170</v>
      </c>
      <c r="D25" s="1290" t="s">
        <v>171</v>
      </c>
      <c r="E25" s="1290"/>
      <c r="F25" s="2161"/>
      <c r="G25" s="2161"/>
      <c r="H25" s="2161" t="str">
        <f>G24&amp;".1"</f>
        <v>....1.1.1</v>
      </c>
      <c r="I25" s="2187"/>
      <c r="J25" s="2187"/>
      <c r="K25" s="294">
        <v>1</v>
      </c>
      <c r="L25" s="1220" t="str">
        <f>$H$25</f>
        <v>....1.1.1</v>
      </c>
      <c r="M25" s="1274"/>
      <c r="N25" s="237"/>
      <c r="O25" s="688"/>
      <c r="P25" s="262"/>
      <c r="Q25" s="688"/>
      <c r="R25" s="1184"/>
      <c r="S25" s="2188"/>
      <c r="T25" s="2065" t="s">
        <v>64</v>
      </c>
      <c r="U25" s="2188"/>
      <c r="V25" s="2065" t="s">
        <v>19</v>
      </c>
      <c r="W25" s="262"/>
      <c r="X25" s="2206" t="s">
        <v>408</v>
      </c>
      <c r="Y25" s="448" t="e">
        <f ca="1">STRCHECKDATE(O26:W26)</f>
        <v>#NAME?</v>
      </c>
      <c r="Z25" s="437"/>
      <c r="AA25" s="437" t="str">
        <f t="shared" si="0"/>
        <v/>
      </c>
      <c r="AB25" s="437"/>
      <c r="AC25" s="437"/>
      <c r="AD25" s="1082">
        <v>11</v>
      </c>
    </row>
    <row r="26" spans="1:30" ht="11.5" customHeight="1">
      <c r="A26" s="1290" t="s">
        <v>168</v>
      </c>
      <c r="B26" s="1290" t="s">
        <v>169</v>
      </c>
      <c r="C26" s="1290" t="s">
        <v>170</v>
      </c>
      <c r="D26" s="1290" t="s">
        <v>171</v>
      </c>
      <c r="E26" s="1290"/>
      <c r="F26" s="2161"/>
      <c r="G26" s="2161"/>
      <c r="H26" s="2161"/>
      <c r="I26" s="2187"/>
      <c r="J26" s="2187"/>
      <c r="K26" s="294"/>
      <c r="L26" s="1221"/>
      <c r="M26" s="237"/>
      <c r="N26" s="237"/>
      <c r="O26" s="262"/>
      <c r="P26" s="262"/>
      <c r="Q26" s="262"/>
      <c r="R26" s="265" t="str">
        <f>S25&amp;"-"&amp;U25</f>
        <v>-</v>
      </c>
      <c r="S26" s="2189"/>
      <c r="T26" s="2065"/>
      <c r="U26" s="2189"/>
      <c r="V26" s="2065"/>
      <c r="W26" s="262"/>
      <c r="X26" s="2207"/>
      <c r="Z26" s="437"/>
      <c r="AA26" s="437" t="str">
        <f t="shared" si="0"/>
        <v/>
      </c>
      <c r="AB26" s="437"/>
      <c r="AC26" s="437"/>
      <c r="AD26" s="1082">
        <v>11</v>
      </c>
    </row>
    <row r="27" spans="1:30" ht="15.75" customHeight="1">
      <c r="A27" s="1290" t="s">
        <v>168</v>
      </c>
      <c r="B27" s="1290" t="s">
        <v>169</v>
      </c>
      <c r="C27" s="1290" t="s">
        <v>170</v>
      </c>
      <c r="D27" s="1290" t="s">
        <v>171</v>
      </c>
      <c r="E27" s="1290"/>
      <c r="F27" s="2161"/>
      <c r="G27" s="2161"/>
      <c r="I27" s="2187"/>
      <c r="J27" s="2187"/>
      <c r="K27" s="293"/>
      <c r="L27" s="1205"/>
      <c r="M27" s="225" t="s">
        <v>409</v>
      </c>
      <c r="N27" s="304"/>
      <c r="O27" s="304"/>
      <c r="P27" s="304"/>
      <c r="Q27" s="304"/>
      <c r="R27" s="304"/>
      <c r="S27" s="304"/>
      <c r="T27" s="304"/>
      <c r="U27" s="304"/>
      <c r="V27" s="304"/>
      <c r="W27" s="261"/>
      <c r="X27" s="2208"/>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61"/>
      <c r="I28" s="2187"/>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2229</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2230</v>
      </c>
      <c r="B32" s="1290"/>
      <c r="C32" s="1290"/>
      <c r="D32" s="1290"/>
      <c r="E32" s="1290" t="s">
        <v>102</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 customHeight="1">
      <c r="F34" s="1087"/>
      <c r="G34" s="1087"/>
      <c r="H34" s="474"/>
      <c r="I34" s="1082"/>
      <c r="J34" s="1082"/>
      <c r="K34" s="1082"/>
      <c r="Y34" s="1082"/>
      <c r="Z34" s="1082"/>
      <c r="AA34" s="1082"/>
      <c r="AB34" s="1082"/>
      <c r="AC34" s="1082"/>
      <c r="AD34" s="1082">
        <v>11</v>
      </c>
    </row>
    <row r="35" spans="1:30" ht="28.5" customHeight="1">
      <c r="H35" s="474"/>
      <c r="L35" s="1215" t="s">
        <v>802</v>
      </c>
      <c r="M35" s="2182" t="s">
        <v>2231</v>
      </c>
      <c r="N35" s="2182"/>
      <c r="O35" s="2182"/>
      <c r="P35" s="2182"/>
      <c r="Q35" s="2182"/>
      <c r="R35" s="2182"/>
      <c r="S35" s="2182"/>
      <c r="T35" s="2182"/>
      <c r="U35" s="2182"/>
      <c r="V35" s="2182"/>
      <c r="W35" s="2182"/>
      <c r="X35" s="2182"/>
      <c r="AD35" s="1082">
        <v>27</v>
      </c>
    </row>
    <row r="36" spans="1:30" ht="109.25" customHeight="1">
      <c r="H36" s="474"/>
      <c r="I36" s="1230"/>
      <c r="M36" s="2182" t="s">
        <v>2232</v>
      </c>
      <c r="N36" s="2182"/>
      <c r="O36" s="2182"/>
      <c r="P36" s="2182"/>
      <c r="Q36" s="2182"/>
      <c r="R36" s="2182"/>
      <c r="S36" s="2182"/>
      <c r="T36" s="2182"/>
      <c r="U36" s="2182"/>
      <c r="V36" s="2182"/>
      <c r="W36" s="2182"/>
      <c r="X36" s="2182"/>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80</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3" t="s">
        <v>297</v>
      </c>
      <c r="J1" s="392" t="s">
        <v>14</v>
      </c>
    </row>
    <row r="2" spans="1:10" ht="11.25" hidden="1" customHeight="1">
      <c r="J2" s="392">
        <v>0</v>
      </c>
    </row>
    <row r="3" spans="1:10" s="414" customFormat="1" ht="11.5" customHeight="1">
      <c r="A3" s="1613"/>
      <c r="B3" s="438"/>
      <c r="D3" s="415"/>
      <c r="J3" s="414">
        <v>11</v>
      </c>
    </row>
    <row r="4" spans="1:10" ht="27.25" customHeight="1">
      <c r="D4" s="2105" t="str">
        <f>ORG_INFO_NAME_FORM</f>
        <v>Форма 1. Информация об организации, осуществляющей холодное водоснабжение (общая информация)</v>
      </c>
      <c r="E4" s="2106"/>
      <c r="F4" s="2107"/>
      <c r="I4" s="652"/>
      <c r="J4" s="392">
        <v>26</v>
      </c>
    </row>
    <row r="5" spans="1:10" ht="18" customHeight="1">
      <c r="D5" s="2136" t="str">
        <f>IF(org=0,"Не определено",org)</f>
        <v>НАО "СВЕЗА Мантурово"</v>
      </c>
      <c r="E5" s="2136"/>
      <c r="F5" s="2136"/>
      <c r="I5" s="652"/>
      <c r="J5" s="392">
        <v>17</v>
      </c>
    </row>
    <row r="6" spans="1:10" s="414" customFormat="1" ht="11.5" customHeight="1">
      <c r="A6" s="1613"/>
      <c r="B6" s="438"/>
      <c r="D6" s="651"/>
      <c r="E6" s="651"/>
      <c r="F6" s="689"/>
      <c r="G6" s="651"/>
      <c r="J6" s="414">
        <v>11</v>
      </c>
    </row>
    <row r="7" spans="1:10" ht="11.25" hidden="1" customHeight="1">
      <c r="A7" s="394"/>
      <c r="B7" s="439"/>
      <c r="C7" s="394"/>
      <c r="D7" s="400"/>
      <c r="E7" s="2142"/>
      <c r="F7" s="2142"/>
      <c r="J7" s="392">
        <v>0</v>
      </c>
    </row>
    <row r="8" spans="1:10" ht="11.5" customHeight="1">
      <c r="A8" s="394"/>
      <c r="B8" s="439"/>
      <c r="C8" s="394"/>
      <c r="D8" s="2139" t="s">
        <v>298</v>
      </c>
      <c r="E8" s="2140"/>
      <c r="F8" s="2140"/>
      <c r="G8" s="2143" t="s">
        <v>299</v>
      </c>
      <c r="J8" s="392">
        <v>11</v>
      </c>
    </row>
    <row r="9" spans="1:10" ht="11.5" customHeight="1">
      <c r="A9" s="394"/>
      <c r="B9" s="439"/>
      <c r="C9" s="394"/>
      <c r="D9" s="409" t="s">
        <v>86</v>
      </c>
      <c r="E9" s="383" t="s">
        <v>300</v>
      </c>
      <c r="F9" s="383" t="s">
        <v>301</v>
      </c>
      <c r="G9" s="2144"/>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302</v>
      </c>
      <c r="F11" s="941" t="str">
        <f>IF(region_name="","",region_name)</f>
        <v>Костромская область</v>
      </c>
      <c r="G11" s="942" t="s">
        <v>303</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4404000349</v>
      </c>
      <c r="G14" s="942" t="s">
        <v>307</v>
      </c>
      <c r="H14" s="412"/>
      <c r="J14" s="392">
        <v>0</v>
      </c>
    </row>
    <row r="15" spans="1:10" ht="22.5" hidden="1" customHeight="1">
      <c r="A15" s="394"/>
      <c r="B15" s="439"/>
      <c r="C15" s="394"/>
      <c r="D15" s="939" t="s">
        <v>308</v>
      </c>
      <c r="E15" s="940" t="s">
        <v>309</v>
      </c>
      <c r="F15" s="941" t="str">
        <f>IF(kpp="","",kpp)</f>
        <v>440401001</v>
      </c>
      <c r="G15" s="942" t="s">
        <v>310</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7" t="s">
        <v>311</v>
      </c>
      <c r="B19" s="439"/>
      <c r="C19" s="2148"/>
      <c r="D19" s="382" t="str">
        <f>A19</f>
        <v>5.1</v>
      </c>
      <c r="E19" s="379" t="s">
        <v>312</v>
      </c>
      <c r="F19" s="380" t="s">
        <v>304</v>
      </c>
      <c r="G19" s="381" t="s">
        <v>313</v>
      </c>
      <c r="H19" s="412"/>
      <c r="I19" s="783"/>
      <c r="J19" s="392">
        <v>0</v>
      </c>
    </row>
    <row r="20" spans="1:10" ht="24" hidden="1" customHeight="1">
      <c r="A20" s="2137"/>
      <c r="B20" s="439"/>
      <c r="C20" s="2148"/>
      <c r="D20" s="377" t="str">
        <f>D19&amp;".1"</f>
        <v>5.1.1</v>
      </c>
      <c r="E20" s="376" t="s">
        <v>314</v>
      </c>
      <c r="F20" s="811" t="s">
        <v>22</v>
      </c>
      <c r="G20" s="411"/>
      <c r="H20" s="412"/>
      <c r="I20" s="783"/>
      <c r="J20" s="392">
        <v>0</v>
      </c>
    </row>
    <row r="21" spans="1:10" ht="22.5" hidden="1" customHeight="1">
      <c r="A21" s="2137"/>
      <c r="B21" s="439"/>
      <c r="C21" s="2148"/>
      <c r="D21" s="377" t="str">
        <f>D19&amp;".2"</f>
        <v>5.1.2</v>
      </c>
      <c r="E21" s="376" t="s">
        <v>315</v>
      </c>
      <c r="F21" s="1660" t="s">
        <v>22</v>
      </c>
      <c r="G21" s="381" t="s">
        <v>316</v>
      </c>
      <c r="H21" s="412"/>
      <c r="I21" s="783"/>
      <c r="J21" s="392">
        <v>0</v>
      </c>
    </row>
    <row r="22" spans="1:10" ht="22.5" hidden="1" customHeight="1">
      <c r="A22" s="2137"/>
      <c r="B22" s="439"/>
      <c r="C22" s="2148"/>
      <c r="D22" s="377" t="str">
        <f>D19&amp;".3"</f>
        <v>5.1.3</v>
      </c>
      <c r="E22" s="376" t="s">
        <v>317</v>
      </c>
      <c r="F22" s="811" t="s">
        <v>22</v>
      </c>
      <c r="G22" s="411"/>
      <c r="H22" s="412"/>
      <c r="I22" s="783"/>
      <c r="J22" s="392">
        <v>0</v>
      </c>
    </row>
    <row r="23" spans="1:10" ht="22.5" hidden="1" customHeight="1">
      <c r="A23" s="2137"/>
      <c r="B23" s="439"/>
      <c r="C23" s="2148"/>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88</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6"/>
      <c r="H40" s="412"/>
      <c r="J40" s="392">
        <v>0</v>
      </c>
    </row>
    <row r="41" spans="1:10" ht="23.25" customHeight="1">
      <c r="A41" s="394"/>
      <c r="B41" s="394"/>
      <c r="C41" s="1615"/>
      <c r="D41" s="377" t="str">
        <f>D39&amp;".1"</f>
        <v>8.1</v>
      </c>
      <c r="E41" s="791"/>
      <c r="F41" s="792"/>
      <c r="G41" s="2146"/>
      <c r="H41" s="412"/>
      <c r="J41" s="392">
        <v>22</v>
      </c>
    </row>
    <row r="42" spans="1:10" ht="15.75" customHeight="1">
      <c r="A42" s="394"/>
      <c r="B42" s="439"/>
      <c r="C42" s="394"/>
      <c r="D42" s="404"/>
      <c r="E42" s="352" t="s">
        <v>337</v>
      </c>
      <c r="F42" s="406"/>
      <c r="G42" s="2147"/>
      <c r="H42" s="413"/>
      <c r="J42" s="392">
        <v>15</v>
      </c>
    </row>
    <row r="43" spans="1:10" ht="27.25"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7"/>
      <c r="B47" s="439"/>
      <c r="C47" s="429"/>
      <c r="D47" s="377" t="str">
        <f>D45&amp;".2"</f>
        <v>11.2</v>
      </c>
      <c r="E47" s="379" t="s">
        <v>341</v>
      </c>
      <c r="F47" s="427"/>
      <c r="G47" s="374" t="s">
        <v>342</v>
      </c>
      <c r="H47" s="412"/>
      <c r="J47" s="392">
        <v>23</v>
      </c>
    </row>
    <row r="48" spans="1:10" ht="24" customHeight="1">
      <c r="A48" s="2137"/>
      <c r="B48" s="439"/>
      <c r="C48" s="429"/>
      <c r="D48" s="377" t="str">
        <f>D45&amp;".3"</f>
        <v>11.3</v>
      </c>
      <c r="E48" s="379" t="s">
        <v>343</v>
      </c>
      <c r="F48" s="427"/>
      <c r="G48" s="374" t="s">
        <v>344</v>
      </c>
      <c r="H48" s="412"/>
      <c r="J48" s="392">
        <v>23</v>
      </c>
    </row>
    <row r="49" spans="1:10" ht="24" customHeight="1">
      <c r="A49" s="2137"/>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 customHeight="1">
      <c r="A52" s="394"/>
      <c r="B52" s="439"/>
      <c r="C52" s="394"/>
      <c r="J52" s="392">
        <v>11</v>
      </c>
    </row>
    <row r="53" spans="1:10" s="397" customFormat="1" ht="31.5" customHeight="1">
      <c r="A53" s="1614"/>
      <c r="B53" s="440"/>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1"/>
      <c r="I53" s="391"/>
      <c r="J53" s="397">
        <v>30</v>
      </c>
    </row>
    <row r="54" spans="1:10" s="397" customFormat="1" ht="42" customHeight="1">
      <c r="A54" s="394"/>
      <c r="B54" s="439"/>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7">
        <v>40</v>
      </c>
    </row>
    <row r="55" spans="1:10" ht="11.5" customHeight="1">
      <c r="D55" s="395"/>
      <c r="E55" s="396"/>
      <c r="F55" s="396"/>
      <c r="G55" s="396"/>
      <c r="J55" s="392">
        <v>11</v>
      </c>
    </row>
    <row r="56" spans="1:10" ht="28.5" customHeight="1">
      <c r="D56" s="398"/>
      <c r="E56" s="395"/>
      <c r="F56" s="407"/>
      <c r="G56" s="407"/>
      <c r="J56" s="392">
        <v>27</v>
      </c>
    </row>
    <row r="57" spans="1:10" ht="11.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06" t="s">
        <v>2233</v>
      </c>
      <c r="B1" s="2007" t="s">
        <v>2234</v>
      </c>
      <c r="C1" s="2464" t="s">
        <v>2235</v>
      </c>
      <c r="D1" s="2465"/>
      <c r="E1" s="767" t="s">
        <v>2236</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1661</v>
      </c>
      <c r="C4" s="690"/>
      <c r="D4" s="699"/>
      <c r="E4" s="767"/>
    </row>
    <row r="5" spans="1:5" ht="11.25" customHeight="1">
      <c r="A5" s="2012"/>
      <c r="B5" s="701" t="s">
        <v>1655</v>
      </c>
      <c r="C5" s="2013" t="s">
        <v>2000</v>
      </c>
      <c r="D5" s="2014" t="s">
        <v>2237</v>
      </c>
      <c r="E5" s="767"/>
    </row>
    <row r="6" spans="1:5" s="1776" customFormat="1" ht="11.25" customHeight="1">
      <c r="A6" s="2015"/>
      <c r="B6" s="701" t="s">
        <v>1664</v>
      </c>
      <c r="C6" s="690"/>
      <c r="D6" s="699"/>
      <c r="E6" s="767"/>
    </row>
    <row r="7" spans="1:5" ht="11.25" customHeight="1">
      <c r="A7" s="2016"/>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4"/>
  <sheetViews>
    <sheetView showGridLines="0" workbookViewId="0"/>
  </sheetViews>
  <sheetFormatPr defaultColWidth="9.09765625" defaultRowHeight="11.25" customHeight="1"/>
  <cols>
    <col min="1" max="2" width="9.09765625" style="1776"/>
    <col min="3" max="3" width="20.69921875" style="1776" customWidth="1"/>
    <col min="4" max="4" width="25.09765625" style="1776" customWidth="1"/>
    <col min="5" max="9" width="9.09765625" style="1776"/>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6" t="s">
        <v>2247</v>
      </c>
      <c r="B2" s="1776" t="s">
        <v>16</v>
      </c>
      <c r="C2" s="1776" t="s">
        <v>2248</v>
      </c>
      <c r="D2" s="1776" t="s">
        <v>2249</v>
      </c>
      <c r="E2" s="1776" t="s">
        <v>2250</v>
      </c>
      <c r="F2" s="1776" t="s">
        <v>2251</v>
      </c>
      <c r="G2" s="1776" t="s">
        <v>2252</v>
      </c>
      <c r="H2" s="1776" t="s">
        <v>22</v>
      </c>
      <c r="I2" s="1776" t="s">
        <v>806</v>
      </c>
    </row>
    <row r="3" spans="1:9" ht="11.25" customHeight="1">
      <c r="A3" s="1776" t="s">
        <v>2247</v>
      </c>
      <c r="B3" s="1776" t="s">
        <v>16</v>
      </c>
      <c r="C3" s="1776" t="s">
        <v>2253</v>
      </c>
      <c r="D3" s="1776" t="s">
        <v>2254</v>
      </c>
      <c r="E3" s="1776" t="s">
        <v>2255</v>
      </c>
      <c r="F3" s="1776" t="s">
        <v>2256</v>
      </c>
      <c r="G3" s="1776" t="s">
        <v>22</v>
      </c>
      <c r="H3" s="1776" t="s">
        <v>22</v>
      </c>
      <c r="I3" s="1776" t="s">
        <v>806</v>
      </c>
    </row>
    <row r="4" spans="1:9" ht="11.25" customHeight="1">
      <c r="A4" s="1776" t="s">
        <v>2247</v>
      </c>
      <c r="B4" s="1776" t="s">
        <v>16</v>
      </c>
      <c r="C4" s="1776" t="s">
        <v>2257</v>
      </c>
      <c r="D4" s="1776" t="s">
        <v>2258</v>
      </c>
      <c r="E4" s="1776" t="s">
        <v>2259</v>
      </c>
      <c r="F4" s="1776" t="s">
        <v>2260</v>
      </c>
      <c r="G4" s="1776" t="s">
        <v>2261</v>
      </c>
      <c r="H4" s="1776" t="s">
        <v>22</v>
      </c>
      <c r="I4" s="1776" t="s">
        <v>806</v>
      </c>
    </row>
    <row r="5" spans="1:9" ht="11.25" customHeight="1">
      <c r="A5" s="1776" t="s">
        <v>2247</v>
      </c>
      <c r="B5" s="1776" t="s">
        <v>16</v>
      </c>
      <c r="C5" s="1776" t="s">
        <v>2262</v>
      </c>
      <c r="D5" s="1776" t="s">
        <v>2263</v>
      </c>
      <c r="E5" s="1776" t="s">
        <v>2264</v>
      </c>
      <c r="F5" s="1776" t="s">
        <v>2265</v>
      </c>
      <c r="G5" s="1776" t="s">
        <v>2266</v>
      </c>
      <c r="H5" s="1776" t="s">
        <v>22</v>
      </c>
      <c r="I5" s="1776" t="s">
        <v>806</v>
      </c>
    </row>
    <row r="6" spans="1:9" ht="11.25" customHeight="1">
      <c r="A6" s="1776" t="s">
        <v>2247</v>
      </c>
      <c r="B6" s="1776" t="s">
        <v>16</v>
      </c>
      <c r="C6" s="1776" t="s">
        <v>2267</v>
      </c>
      <c r="D6" s="1776" t="s">
        <v>2268</v>
      </c>
      <c r="E6" s="1776" t="s">
        <v>2269</v>
      </c>
      <c r="F6" s="1776" t="s">
        <v>2270</v>
      </c>
      <c r="G6" s="1776" t="s">
        <v>2271</v>
      </c>
      <c r="H6" s="1776" t="s">
        <v>22</v>
      </c>
      <c r="I6" s="1776" t="s">
        <v>806</v>
      </c>
    </row>
    <row r="7" spans="1:9" ht="11.25" customHeight="1">
      <c r="A7" s="1776" t="s">
        <v>2247</v>
      </c>
      <c r="B7" s="1776" t="s">
        <v>16</v>
      </c>
      <c r="C7" s="1776" t="s">
        <v>2272</v>
      </c>
      <c r="D7" s="1776" t="s">
        <v>2273</v>
      </c>
      <c r="E7" s="1776" t="s">
        <v>2274</v>
      </c>
      <c r="F7" s="1776" t="s">
        <v>2275</v>
      </c>
      <c r="G7" s="1776" t="s">
        <v>2276</v>
      </c>
      <c r="H7" s="1776" t="s">
        <v>22</v>
      </c>
      <c r="I7" s="1776" t="s">
        <v>806</v>
      </c>
    </row>
    <row r="8" spans="1:9" ht="11.25" customHeight="1">
      <c r="A8" s="1776" t="s">
        <v>2247</v>
      </c>
      <c r="B8" s="1776" t="s">
        <v>16</v>
      </c>
      <c r="C8" s="1776" t="s">
        <v>2277</v>
      </c>
      <c r="D8" s="1776" t="s">
        <v>2278</v>
      </c>
      <c r="E8" s="1776" t="s">
        <v>2279</v>
      </c>
      <c r="F8" s="1776" t="s">
        <v>2280</v>
      </c>
      <c r="G8" s="1776" t="s">
        <v>2281</v>
      </c>
      <c r="H8" s="1776" t="s">
        <v>22</v>
      </c>
      <c r="I8" s="1776" t="s">
        <v>806</v>
      </c>
    </row>
    <row r="9" spans="1:9" ht="11.25" customHeight="1">
      <c r="A9" s="1776" t="s">
        <v>2247</v>
      </c>
      <c r="B9" s="1776" t="s">
        <v>16</v>
      </c>
      <c r="C9" s="1776" t="s">
        <v>2282</v>
      </c>
      <c r="D9" s="1776" t="s">
        <v>2283</v>
      </c>
      <c r="E9" s="1776" t="s">
        <v>2284</v>
      </c>
      <c r="F9" s="1776" t="s">
        <v>2285</v>
      </c>
      <c r="G9" s="1776" t="s">
        <v>22</v>
      </c>
      <c r="H9" s="1776" t="s">
        <v>22</v>
      </c>
      <c r="I9" s="1776" t="s">
        <v>806</v>
      </c>
    </row>
    <row r="10" spans="1:9" ht="11.25" customHeight="1">
      <c r="A10" s="1776" t="s">
        <v>2247</v>
      </c>
      <c r="B10" s="1776" t="s">
        <v>16</v>
      </c>
      <c r="C10" s="1776" t="s">
        <v>2286</v>
      </c>
      <c r="D10" s="1776" t="s">
        <v>2287</v>
      </c>
      <c r="E10" s="1776" t="s">
        <v>2288</v>
      </c>
      <c r="F10" s="1776" t="s">
        <v>2289</v>
      </c>
      <c r="G10" s="1776" t="s">
        <v>22</v>
      </c>
      <c r="H10" s="1776" t="s">
        <v>22</v>
      </c>
      <c r="I10" s="1776" t="s">
        <v>806</v>
      </c>
    </row>
    <row r="11" spans="1:9" ht="11.25" customHeight="1">
      <c r="A11" s="1776" t="s">
        <v>2247</v>
      </c>
      <c r="B11" s="1776" t="s">
        <v>16</v>
      </c>
      <c r="C11" s="1776" t="s">
        <v>2290</v>
      </c>
      <c r="D11" s="1776" t="s">
        <v>2291</v>
      </c>
      <c r="E11" s="1776" t="s">
        <v>2292</v>
      </c>
      <c r="F11" s="1776" t="s">
        <v>2293</v>
      </c>
      <c r="G11" s="1776" t="s">
        <v>2294</v>
      </c>
      <c r="H11" s="1776" t="s">
        <v>22</v>
      </c>
      <c r="I11" s="1776" t="s">
        <v>806</v>
      </c>
    </row>
    <row r="12" spans="1:9" ht="11.25" customHeight="1">
      <c r="A12" s="1776" t="s">
        <v>2247</v>
      </c>
      <c r="B12" s="1776" t="s">
        <v>16</v>
      </c>
      <c r="C12" s="1776" t="s">
        <v>2295</v>
      </c>
      <c r="D12" s="1776" t="s">
        <v>2296</v>
      </c>
      <c r="E12" s="1776" t="s">
        <v>2297</v>
      </c>
      <c r="F12" s="1776" t="s">
        <v>2298</v>
      </c>
      <c r="G12" s="1776" t="s">
        <v>2299</v>
      </c>
      <c r="H12" s="1776" t="s">
        <v>22</v>
      </c>
      <c r="I12" s="1776" t="s">
        <v>806</v>
      </c>
    </row>
    <row r="13" spans="1:9" ht="11.25" customHeight="1">
      <c r="A13" s="1776" t="s">
        <v>2247</v>
      </c>
      <c r="B13" s="1776" t="s">
        <v>16</v>
      </c>
      <c r="C13" s="1776" t="s">
        <v>22</v>
      </c>
      <c r="D13" s="1776" t="s">
        <v>2300</v>
      </c>
      <c r="E13" s="1776" t="s">
        <v>2301</v>
      </c>
      <c r="F13" s="1776" t="s">
        <v>2293</v>
      </c>
      <c r="G13" s="1776" t="s">
        <v>22</v>
      </c>
      <c r="H13" s="1776" t="s">
        <v>22</v>
      </c>
      <c r="I13" s="1776" t="s">
        <v>806</v>
      </c>
    </row>
    <row r="14" spans="1:9" ht="11.25" customHeight="1">
      <c r="A14" s="1776" t="s">
        <v>2247</v>
      </c>
      <c r="B14" s="1776" t="s">
        <v>16</v>
      </c>
      <c r="C14" s="1776" t="s">
        <v>2302</v>
      </c>
      <c r="D14" s="1776" t="s">
        <v>2303</v>
      </c>
      <c r="E14" s="1776" t="s">
        <v>2264</v>
      </c>
      <c r="F14" s="1776" t="s">
        <v>2293</v>
      </c>
      <c r="G14" s="1776" t="s">
        <v>22</v>
      </c>
      <c r="H14" s="1776" t="s">
        <v>22</v>
      </c>
      <c r="I14" s="1776" t="s">
        <v>806</v>
      </c>
    </row>
    <row r="15" spans="1:9" ht="11.25" customHeight="1">
      <c r="A15" s="1776" t="s">
        <v>2247</v>
      </c>
      <c r="B15" s="1776" t="s">
        <v>16</v>
      </c>
      <c r="C15" s="1776" t="s">
        <v>2304</v>
      </c>
      <c r="D15" s="1776" t="s">
        <v>2305</v>
      </c>
      <c r="E15" s="1776" t="s">
        <v>2306</v>
      </c>
      <c r="F15" s="1776" t="s">
        <v>2265</v>
      </c>
      <c r="G15" s="1776" t="s">
        <v>2307</v>
      </c>
      <c r="H15" s="1776" t="s">
        <v>22</v>
      </c>
      <c r="I15" s="1776" t="s">
        <v>806</v>
      </c>
    </row>
    <row r="16" spans="1:9" ht="11.25" customHeight="1">
      <c r="A16" s="1776" t="s">
        <v>2247</v>
      </c>
      <c r="B16" s="1776" t="s">
        <v>16</v>
      </c>
      <c r="C16" s="1776" t="s">
        <v>2308</v>
      </c>
      <c r="D16" s="1776" t="s">
        <v>2309</v>
      </c>
      <c r="E16" s="1776" t="s">
        <v>2310</v>
      </c>
      <c r="F16" s="1776" t="s">
        <v>2293</v>
      </c>
      <c r="G16" s="1776" t="s">
        <v>2311</v>
      </c>
      <c r="H16" s="1776" t="s">
        <v>22</v>
      </c>
      <c r="I16" s="1776" t="s">
        <v>806</v>
      </c>
    </row>
    <row r="17" spans="1:9" ht="11.25" customHeight="1">
      <c r="A17" s="1776" t="s">
        <v>2247</v>
      </c>
      <c r="B17" s="1776" t="s">
        <v>16</v>
      </c>
      <c r="C17" s="1776" t="s">
        <v>2312</v>
      </c>
      <c r="D17" s="1776" t="s">
        <v>2313</v>
      </c>
      <c r="E17" s="1776" t="s">
        <v>2314</v>
      </c>
      <c r="F17" s="1776" t="s">
        <v>2315</v>
      </c>
      <c r="G17" s="1776" t="s">
        <v>22</v>
      </c>
      <c r="H17" s="1776" t="s">
        <v>22</v>
      </c>
      <c r="I17" s="1776" t="s">
        <v>806</v>
      </c>
    </row>
    <row r="18" spans="1:9" ht="11.25" customHeight="1">
      <c r="A18" s="1776" t="s">
        <v>2247</v>
      </c>
      <c r="B18" s="1776" t="s">
        <v>16</v>
      </c>
      <c r="C18" s="1776" t="s">
        <v>2316</v>
      </c>
      <c r="D18" s="1776" t="s">
        <v>2317</v>
      </c>
      <c r="E18" s="1776" t="s">
        <v>2318</v>
      </c>
      <c r="F18" s="1776" t="s">
        <v>573</v>
      </c>
      <c r="G18" s="1776" t="s">
        <v>2319</v>
      </c>
      <c r="H18" s="1776" t="s">
        <v>22</v>
      </c>
      <c r="I18" s="1776" t="s">
        <v>806</v>
      </c>
    </row>
    <row r="19" spans="1:9" ht="11.25" customHeight="1">
      <c r="A19" s="1776" t="s">
        <v>2247</v>
      </c>
      <c r="B19" s="1776" t="s">
        <v>16</v>
      </c>
      <c r="C19" s="1776" t="s">
        <v>2320</v>
      </c>
      <c r="D19" s="1776" t="s">
        <v>2321</v>
      </c>
      <c r="E19" s="1776" t="s">
        <v>2322</v>
      </c>
      <c r="F19" s="1776" t="s">
        <v>573</v>
      </c>
      <c r="G19" s="1776" t="s">
        <v>2323</v>
      </c>
      <c r="H19" s="1776" t="s">
        <v>22</v>
      </c>
      <c r="I19" s="1776" t="s">
        <v>806</v>
      </c>
    </row>
    <row r="20" spans="1:9" ht="11.25" customHeight="1">
      <c r="A20" s="1776" t="s">
        <v>2247</v>
      </c>
      <c r="B20" s="1776" t="s">
        <v>16</v>
      </c>
      <c r="C20" s="1776" t="s">
        <v>2324</v>
      </c>
      <c r="D20" s="1776" t="s">
        <v>2325</v>
      </c>
      <c r="E20" s="1776" t="s">
        <v>2326</v>
      </c>
      <c r="F20" s="1776" t="s">
        <v>573</v>
      </c>
      <c r="G20" s="1776" t="s">
        <v>2327</v>
      </c>
      <c r="H20" s="1776" t="s">
        <v>22</v>
      </c>
      <c r="I20" s="1776" t="s">
        <v>806</v>
      </c>
    </row>
    <row r="21" spans="1:9" ht="11.25" customHeight="1">
      <c r="A21" s="1776" t="s">
        <v>2247</v>
      </c>
      <c r="B21" s="1776" t="s">
        <v>16</v>
      </c>
      <c r="C21" s="1776" t="s">
        <v>2328</v>
      </c>
      <c r="D21" s="1776" t="s">
        <v>2329</v>
      </c>
      <c r="E21" s="1776" t="s">
        <v>2330</v>
      </c>
      <c r="F21" s="1776" t="s">
        <v>573</v>
      </c>
      <c r="G21" s="1776" t="s">
        <v>2331</v>
      </c>
      <c r="H21" s="1776" t="s">
        <v>22</v>
      </c>
      <c r="I21" s="1776" t="s">
        <v>806</v>
      </c>
    </row>
    <row r="22" spans="1:9" ht="11.25" customHeight="1">
      <c r="A22" s="1776" t="s">
        <v>2247</v>
      </c>
      <c r="B22" s="1776" t="s">
        <v>16</v>
      </c>
      <c r="C22" s="1776" t="s">
        <v>2332</v>
      </c>
      <c r="D22" s="1776" t="s">
        <v>2333</v>
      </c>
      <c r="E22" s="1776" t="s">
        <v>2334</v>
      </c>
      <c r="F22" s="1776" t="s">
        <v>2335</v>
      </c>
      <c r="G22" s="1776" t="s">
        <v>22</v>
      </c>
      <c r="H22" s="1776" t="s">
        <v>22</v>
      </c>
      <c r="I22" s="1776" t="s">
        <v>806</v>
      </c>
    </row>
    <row r="23" spans="1:9" ht="11.25" customHeight="1">
      <c r="A23" s="1776" t="s">
        <v>2247</v>
      </c>
      <c r="B23" s="1776" t="s">
        <v>16</v>
      </c>
      <c r="C23" s="1776" t="s">
        <v>2336</v>
      </c>
      <c r="D23" s="1776" t="s">
        <v>2337</v>
      </c>
      <c r="E23" s="1776" t="s">
        <v>2338</v>
      </c>
      <c r="F23" s="1776" t="s">
        <v>2275</v>
      </c>
      <c r="G23" s="1776" t="s">
        <v>2339</v>
      </c>
      <c r="H23" s="1776" t="s">
        <v>22</v>
      </c>
      <c r="I23" s="1776" t="s">
        <v>806</v>
      </c>
    </row>
    <row r="24" spans="1:9" ht="11.25" customHeight="1">
      <c r="A24" s="1776" t="s">
        <v>2247</v>
      </c>
      <c r="B24" s="1776" t="s">
        <v>16</v>
      </c>
      <c r="C24" s="1776" t="s">
        <v>2340</v>
      </c>
      <c r="D24" s="1776" t="s">
        <v>2341</v>
      </c>
      <c r="E24" s="1776" t="s">
        <v>2342</v>
      </c>
      <c r="F24" s="1776" t="s">
        <v>2275</v>
      </c>
      <c r="G24" s="1776" t="s">
        <v>22</v>
      </c>
      <c r="H24" s="1776" t="s">
        <v>22</v>
      </c>
      <c r="I24" s="1776" t="s">
        <v>806</v>
      </c>
    </row>
    <row r="25" spans="1:9" ht="11.25" customHeight="1">
      <c r="A25" s="1776" t="s">
        <v>2247</v>
      </c>
      <c r="B25" s="1776" t="s">
        <v>16</v>
      </c>
      <c r="C25" s="1776" t="s">
        <v>2343</v>
      </c>
      <c r="D25" s="1776" t="s">
        <v>2344</v>
      </c>
      <c r="E25" s="1776" t="s">
        <v>2345</v>
      </c>
      <c r="F25" s="1776" t="s">
        <v>2293</v>
      </c>
      <c r="G25" s="1776" t="s">
        <v>22</v>
      </c>
      <c r="H25" s="1776" t="s">
        <v>22</v>
      </c>
      <c r="I25" s="1776" t="s">
        <v>806</v>
      </c>
    </row>
    <row r="26" spans="1:9" ht="11.25" customHeight="1">
      <c r="A26" s="1776" t="s">
        <v>2247</v>
      </c>
      <c r="B26" s="1776" t="s">
        <v>16</v>
      </c>
      <c r="C26" s="1776" t="s">
        <v>2346</v>
      </c>
      <c r="D26" s="1776" t="s">
        <v>2347</v>
      </c>
      <c r="E26" s="1776" t="s">
        <v>2348</v>
      </c>
      <c r="F26" s="1776" t="s">
        <v>2349</v>
      </c>
      <c r="G26" s="1776" t="s">
        <v>22</v>
      </c>
      <c r="H26" s="1776" t="s">
        <v>22</v>
      </c>
      <c r="I26" s="1776" t="s">
        <v>806</v>
      </c>
    </row>
    <row r="27" spans="1:9" ht="11.25" customHeight="1">
      <c r="A27" s="1776" t="s">
        <v>2247</v>
      </c>
      <c r="B27" s="1776" t="s">
        <v>16</v>
      </c>
      <c r="C27" s="1776" t="s">
        <v>2350</v>
      </c>
      <c r="D27" s="1776" t="s">
        <v>2351</v>
      </c>
      <c r="E27" s="1776" t="s">
        <v>2352</v>
      </c>
      <c r="F27" s="1776" t="s">
        <v>2349</v>
      </c>
      <c r="G27" s="1776" t="s">
        <v>2353</v>
      </c>
      <c r="H27" s="1776" t="s">
        <v>22</v>
      </c>
      <c r="I27" s="1776" t="s">
        <v>806</v>
      </c>
    </row>
    <row r="28" spans="1:9" ht="11.25" customHeight="1">
      <c r="A28" s="1776" t="s">
        <v>2247</v>
      </c>
      <c r="B28" s="1776" t="s">
        <v>16</v>
      </c>
      <c r="C28" s="1776" t="s">
        <v>2354</v>
      </c>
      <c r="D28" s="1776" t="s">
        <v>2355</v>
      </c>
      <c r="E28" s="1776" t="s">
        <v>2356</v>
      </c>
      <c r="F28" s="1776" t="s">
        <v>2357</v>
      </c>
      <c r="G28" s="1776" t="s">
        <v>2358</v>
      </c>
      <c r="H28" s="1776" t="s">
        <v>22</v>
      </c>
      <c r="I28" s="1776" t="s">
        <v>806</v>
      </c>
    </row>
    <row r="29" spans="1:9" ht="11.25" customHeight="1">
      <c r="A29" s="1776" t="s">
        <v>2247</v>
      </c>
      <c r="B29" s="1776" t="s">
        <v>16</v>
      </c>
      <c r="C29" s="1776" t="s">
        <v>2359</v>
      </c>
      <c r="D29" s="1776" t="s">
        <v>2360</v>
      </c>
      <c r="E29" s="1776" t="s">
        <v>2361</v>
      </c>
      <c r="F29" s="1776" t="s">
        <v>2362</v>
      </c>
      <c r="G29" s="1776" t="s">
        <v>2363</v>
      </c>
      <c r="H29" s="1776" t="s">
        <v>22</v>
      </c>
      <c r="I29" s="1776" t="s">
        <v>806</v>
      </c>
    </row>
    <row r="30" spans="1:9" ht="11.25" customHeight="1">
      <c r="A30" s="1776" t="s">
        <v>2247</v>
      </c>
      <c r="B30" s="1776" t="s">
        <v>16</v>
      </c>
      <c r="C30" s="1776" t="s">
        <v>2364</v>
      </c>
      <c r="D30" s="1776" t="s">
        <v>2365</v>
      </c>
      <c r="E30" s="1776" t="s">
        <v>2366</v>
      </c>
      <c r="F30" s="1776" t="s">
        <v>2349</v>
      </c>
      <c r="G30" s="1776" t="s">
        <v>2367</v>
      </c>
      <c r="H30" s="1776" t="s">
        <v>22</v>
      </c>
      <c r="I30" s="1776" t="s">
        <v>806</v>
      </c>
    </row>
    <row r="31" spans="1:9" ht="11.25" customHeight="1">
      <c r="A31" s="1776" t="s">
        <v>2247</v>
      </c>
      <c r="B31" s="1776" t="s">
        <v>16</v>
      </c>
      <c r="C31" s="1776" t="s">
        <v>2368</v>
      </c>
      <c r="D31" s="1776" t="s">
        <v>2369</v>
      </c>
      <c r="E31" s="1776" t="s">
        <v>2370</v>
      </c>
      <c r="F31" s="1776" t="s">
        <v>2371</v>
      </c>
      <c r="G31" s="1776" t="s">
        <v>2372</v>
      </c>
      <c r="H31" s="1776" t="s">
        <v>22</v>
      </c>
      <c r="I31" s="1776" t="s">
        <v>806</v>
      </c>
    </row>
    <row r="32" spans="1:9" ht="11.25" customHeight="1">
      <c r="A32" s="1776" t="s">
        <v>2247</v>
      </c>
      <c r="B32" s="1776" t="s">
        <v>16</v>
      </c>
      <c r="C32" s="1776" t="s">
        <v>2373</v>
      </c>
      <c r="D32" s="1776" t="s">
        <v>2374</v>
      </c>
      <c r="E32" s="1776" t="s">
        <v>2375</v>
      </c>
      <c r="F32" s="1776" t="s">
        <v>2376</v>
      </c>
      <c r="G32" s="1776" t="s">
        <v>22</v>
      </c>
      <c r="H32" s="1776" t="s">
        <v>22</v>
      </c>
      <c r="I32" s="1776" t="s">
        <v>806</v>
      </c>
    </row>
    <row r="33" spans="1:9" ht="11.25" customHeight="1">
      <c r="A33" s="1776" t="s">
        <v>2247</v>
      </c>
      <c r="B33" s="1776" t="s">
        <v>16</v>
      </c>
      <c r="C33" s="1776" t="s">
        <v>2377</v>
      </c>
      <c r="D33" s="1776" t="s">
        <v>2378</v>
      </c>
      <c r="E33" s="1776" t="s">
        <v>2379</v>
      </c>
      <c r="F33" s="1776" t="s">
        <v>2380</v>
      </c>
      <c r="G33" s="1776" t="s">
        <v>22</v>
      </c>
      <c r="H33" s="1776" t="s">
        <v>22</v>
      </c>
      <c r="I33" s="1776" t="s">
        <v>806</v>
      </c>
    </row>
    <row r="34" spans="1:9" ht="11.25" customHeight="1">
      <c r="A34" s="1776" t="s">
        <v>2247</v>
      </c>
      <c r="B34" s="1776" t="s">
        <v>16</v>
      </c>
      <c r="C34" s="1776" t="s">
        <v>2381</v>
      </c>
      <c r="D34" s="1776" t="s">
        <v>2382</v>
      </c>
      <c r="E34" s="1776" t="s">
        <v>2383</v>
      </c>
      <c r="F34" s="1776" t="s">
        <v>2256</v>
      </c>
      <c r="G34" s="1776" t="s">
        <v>2384</v>
      </c>
      <c r="H34" s="1776" t="s">
        <v>22</v>
      </c>
      <c r="I34" s="1776" t="s">
        <v>806</v>
      </c>
    </row>
    <row r="35" spans="1:9" ht="11.25" customHeight="1">
      <c r="A35" s="1776" t="s">
        <v>2247</v>
      </c>
      <c r="B35" s="1776" t="s">
        <v>16</v>
      </c>
      <c r="C35" s="1776" t="s">
        <v>2385</v>
      </c>
      <c r="D35" s="1776" t="s">
        <v>2386</v>
      </c>
      <c r="E35" s="1776" t="s">
        <v>2387</v>
      </c>
      <c r="F35" s="1776" t="s">
        <v>2388</v>
      </c>
      <c r="G35" s="1776" t="s">
        <v>2389</v>
      </c>
      <c r="H35" s="1776" t="s">
        <v>22</v>
      </c>
      <c r="I35" s="1776" t="s">
        <v>806</v>
      </c>
    </row>
    <row r="36" spans="1:9" ht="11.25" customHeight="1">
      <c r="A36" s="1776" t="s">
        <v>2247</v>
      </c>
      <c r="B36" s="1776" t="s">
        <v>16</v>
      </c>
      <c r="C36" s="1776" t="s">
        <v>2390</v>
      </c>
      <c r="D36" s="1776" t="s">
        <v>2391</v>
      </c>
      <c r="E36" s="1776" t="s">
        <v>2392</v>
      </c>
      <c r="F36" s="1776" t="s">
        <v>2393</v>
      </c>
      <c r="G36" s="1776" t="s">
        <v>2394</v>
      </c>
      <c r="H36" s="1776" t="s">
        <v>22</v>
      </c>
      <c r="I36" s="1776" t="s">
        <v>806</v>
      </c>
    </row>
    <row r="37" spans="1:9" ht="11.25" customHeight="1">
      <c r="A37" s="1776" t="s">
        <v>2247</v>
      </c>
      <c r="B37" s="1776" t="s">
        <v>16</v>
      </c>
      <c r="C37" s="1776" t="s">
        <v>2395</v>
      </c>
      <c r="D37" s="1776" t="s">
        <v>2396</v>
      </c>
      <c r="E37" s="1776" t="s">
        <v>2397</v>
      </c>
      <c r="F37" s="1776" t="s">
        <v>2335</v>
      </c>
      <c r="G37" s="1776" t="s">
        <v>2398</v>
      </c>
      <c r="H37" s="1776" t="s">
        <v>22</v>
      </c>
      <c r="I37" s="1776" t="s">
        <v>806</v>
      </c>
    </row>
    <row r="38" spans="1:9" ht="11.25" customHeight="1">
      <c r="A38" s="1776" t="s">
        <v>2247</v>
      </c>
      <c r="B38" s="1776" t="s">
        <v>16</v>
      </c>
      <c r="C38" s="1776" t="s">
        <v>2399</v>
      </c>
      <c r="D38" s="1776" t="s">
        <v>2400</v>
      </c>
      <c r="E38" s="1776" t="s">
        <v>2401</v>
      </c>
      <c r="F38" s="1776" t="s">
        <v>2402</v>
      </c>
      <c r="G38" s="1776" t="s">
        <v>2403</v>
      </c>
      <c r="H38" s="1776" t="s">
        <v>22</v>
      </c>
      <c r="I38" s="1776" t="s">
        <v>806</v>
      </c>
    </row>
    <row r="39" spans="1:9" ht="11.25" customHeight="1">
      <c r="A39" s="1776" t="s">
        <v>2247</v>
      </c>
      <c r="B39" s="1776" t="s">
        <v>16</v>
      </c>
      <c r="C39" s="1776" t="s">
        <v>2404</v>
      </c>
      <c r="D39" s="1776" t="s">
        <v>2405</v>
      </c>
      <c r="E39" s="1776" t="s">
        <v>2406</v>
      </c>
      <c r="F39" s="1776" t="s">
        <v>2407</v>
      </c>
      <c r="G39" s="1776" t="s">
        <v>2408</v>
      </c>
      <c r="H39" s="1776" t="s">
        <v>22</v>
      </c>
      <c r="I39" s="1776" t="s">
        <v>806</v>
      </c>
    </row>
    <row r="40" spans="1:9" ht="11.25" customHeight="1">
      <c r="A40" s="1776" t="s">
        <v>2247</v>
      </c>
      <c r="B40" s="1776" t="s">
        <v>16</v>
      </c>
      <c r="C40" s="1776" t="s">
        <v>2409</v>
      </c>
      <c r="D40" s="1776" t="s">
        <v>2410</v>
      </c>
      <c r="E40" s="1776" t="s">
        <v>2411</v>
      </c>
      <c r="F40" s="1776" t="s">
        <v>2270</v>
      </c>
      <c r="G40" s="1776" t="s">
        <v>2412</v>
      </c>
      <c r="H40" s="1776" t="s">
        <v>22</v>
      </c>
      <c r="I40" s="1776" t="s">
        <v>806</v>
      </c>
    </row>
    <row r="41" spans="1:9" ht="11.25" customHeight="1">
      <c r="A41" s="1776" t="s">
        <v>2247</v>
      </c>
      <c r="B41" s="1776" t="s">
        <v>16</v>
      </c>
      <c r="C41" s="1776" t="s">
        <v>2413</v>
      </c>
      <c r="D41" s="1776" t="s">
        <v>2414</v>
      </c>
      <c r="E41" s="1776" t="s">
        <v>2415</v>
      </c>
      <c r="F41" s="1776" t="s">
        <v>2416</v>
      </c>
      <c r="G41" s="1776" t="s">
        <v>22</v>
      </c>
      <c r="H41" s="1776" t="s">
        <v>22</v>
      </c>
      <c r="I41" s="1776" t="s">
        <v>806</v>
      </c>
    </row>
    <row r="42" spans="1:9" ht="11.25" customHeight="1">
      <c r="A42" s="1776" t="s">
        <v>2247</v>
      </c>
      <c r="B42" s="1776" t="s">
        <v>16</v>
      </c>
      <c r="C42" s="1776" t="s">
        <v>2417</v>
      </c>
      <c r="D42" s="1776" t="s">
        <v>2418</v>
      </c>
      <c r="E42" s="1776" t="s">
        <v>2419</v>
      </c>
      <c r="F42" s="1776" t="s">
        <v>2349</v>
      </c>
      <c r="G42" s="1776" t="s">
        <v>22</v>
      </c>
      <c r="H42" s="1776" t="s">
        <v>22</v>
      </c>
      <c r="I42" s="1776" t="s">
        <v>806</v>
      </c>
    </row>
    <row r="43" spans="1:9" ht="11.25" customHeight="1">
      <c r="A43" s="1776" t="s">
        <v>2247</v>
      </c>
      <c r="B43" s="1776" t="s">
        <v>16</v>
      </c>
      <c r="C43" s="1776" t="s">
        <v>2420</v>
      </c>
      <c r="D43" s="1776" t="s">
        <v>2421</v>
      </c>
      <c r="E43" s="1776" t="s">
        <v>2422</v>
      </c>
      <c r="F43" s="1776" t="s">
        <v>2423</v>
      </c>
      <c r="G43" s="1776" t="s">
        <v>22</v>
      </c>
      <c r="H43" s="1776" t="s">
        <v>22</v>
      </c>
      <c r="I43" s="1776" t="s">
        <v>806</v>
      </c>
    </row>
    <row r="44" spans="1:9" ht="11.25" customHeight="1">
      <c r="A44" s="1776" t="s">
        <v>2247</v>
      </c>
      <c r="B44" s="1776" t="s">
        <v>16</v>
      </c>
      <c r="C44" s="1776" t="s">
        <v>2424</v>
      </c>
      <c r="D44" s="1776" t="s">
        <v>2425</v>
      </c>
      <c r="E44" s="1776" t="s">
        <v>2426</v>
      </c>
      <c r="F44" s="1776" t="s">
        <v>2349</v>
      </c>
      <c r="G44" s="1776" t="s">
        <v>22</v>
      </c>
      <c r="H44" s="1776" t="s">
        <v>22</v>
      </c>
      <c r="I44" s="1776" t="s">
        <v>806</v>
      </c>
    </row>
    <row r="45" spans="1:9" ht="11.25" customHeight="1">
      <c r="A45" s="1776" t="s">
        <v>2247</v>
      </c>
      <c r="B45" s="1776" t="s">
        <v>16</v>
      </c>
      <c r="C45" s="1776" t="s">
        <v>2427</v>
      </c>
      <c r="D45" s="1776" t="s">
        <v>2428</v>
      </c>
      <c r="E45" s="1776" t="s">
        <v>2429</v>
      </c>
      <c r="F45" s="1776" t="s">
        <v>2423</v>
      </c>
      <c r="G45" s="1776" t="s">
        <v>22</v>
      </c>
      <c r="H45" s="1776" t="s">
        <v>22</v>
      </c>
      <c r="I45" s="1776" t="s">
        <v>806</v>
      </c>
    </row>
    <row r="46" spans="1:9" ht="11.25" customHeight="1">
      <c r="A46" s="1776" t="s">
        <v>2247</v>
      </c>
      <c r="B46" s="1776" t="s">
        <v>16</v>
      </c>
      <c r="C46" s="1776" t="s">
        <v>2430</v>
      </c>
      <c r="D46" s="1776" t="s">
        <v>2431</v>
      </c>
      <c r="E46" s="1776" t="s">
        <v>2432</v>
      </c>
      <c r="F46" s="1776" t="s">
        <v>2433</v>
      </c>
      <c r="G46" s="1776" t="s">
        <v>2434</v>
      </c>
      <c r="H46" s="1776" t="s">
        <v>22</v>
      </c>
      <c r="I46" s="1776" t="s">
        <v>806</v>
      </c>
    </row>
    <row r="47" spans="1:9" ht="11.25" customHeight="1">
      <c r="A47" s="1776" t="s">
        <v>2247</v>
      </c>
      <c r="B47" s="1776" t="s">
        <v>16</v>
      </c>
      <c r="C47" s="1776" t="s">
        <v>2435</v>
      </c>
      <c r="D47" s="1776" t="s">
        <v>2436</v>
      </c>
      <c r="E47" s="1776" t="s">
        <v>2437</v>
      </c>
      <c r="F47" s="1776" t="s">
        <v>2335</v>
      </c>
      <c r="G47" s="1776" t="s">
        <v>22</v>
      </c>
      <c r="H47" s="1776" t="s">
        <v>22</v>
      </c>
      <c r="I47" s="1776" t="s">
        <v>806</v>
      </c>
    </row>
    <row r="48" spans="1:9" ht="11.25" customHeight="1">
      <c r="A48" s="1776" t="s">
        <v>2247</v>
      </c>
      <c r="B48" s="1776" t="s">
        <v>16</v>
      </c>
      <c r="C48" s="1776" t="s">
        <v>2438</v>
      </c>
      <c r="D48" s="1776" t="s">
        <v>2439</v>
      </c>
      <c r="E48" s="1776" t="s">
        <v>2440</v>
      </c>
      <c r="F48" s="1776" t="s">
        <v>2349</v>
      </c>
      <c r="G48" s="1776" t="s">
        <v>22</v>
      </c>
      <c r="H48" s="1776" t="s">
        <v>22</v>
      </c>
      <c r="I48" s="1776" t="s">
        <v>806</v>
      </c>
    </row>
    <row r="49" spans="1:9" ht="11.25" customHeight="1">
      <c r="A49" s="1776" t="s">
        <v>2247</v>
      </c>
      <c r="B49" s="1776" t="s">
        <v>16</v>
      </c>
      <c r="C49" s="1776" t="s">
        <v>2441</v>
      </c>
      <c r="D49" s="1776" t="s">
        <v>2442</v>
      </c>
      <c r="E49" s="1776" t="s">
        <v>2443</v>
      </c>
      <c r="F49" s="1776" t="s">
        <v>2349</v>
      </c>
      <c r="G49" s="1776" t="s">
        <v>22</v>
      </c>
      <c r="H49" s="1776" t="s">
        <v>22</v>
      </c>
      <c r="I49" s="1776" t="s">
        <v>806</v>
      </c>
    </row>
    <row r="50" spans="1:9" ht="11.25" customHeight="1">
      <c r="A50" s="1776" t="s">
        <v>2247</v>
      </c>
      <c r="B50" s="1776" t="s">
        <v>16</v>
      </c>
      <c r="C50" s="1776" t="s">
        <v>2444</v>
      </c>
      <c r="D50" s="1776" t="s">
        <v>2445</v>
      </c>
      <c r="E50" s="1776" t="s">
        <v>2446</v>
      </c>
      <c r="F50" s="1776" t="s">
        <v>2256</v>
      </c>
      <c r="G50" s="1776" t="s">
        <v>2447</v>
      </c>
      <c r="H50" s="1776" t="s">
        <v>22</v>
      </c>
      <c r="I50" s="1776" t="s">
        <v>806</v>
      </c>
    </row>
    <row r="51" spans="1:9" ht="11.25" customHeight="1">
      <c r="A51" s="1776" t="s">
        <v>2247</v>
      </c>
      <c r="B51" s="1776" t="s">
        <v>16</v>
      </c>
      <c r="C51" s="1776" t="s">
        <v>2448</v>
      </c>
      <c r="D51" s="1776" t="s">
        <v>2449</v>
      </c>
      <c r="E51" s="1776" t="s">
        <v>2450</v>
      </c>
      <c r="F51" s="1776" t="s">
        <v>2260</v>
      </c>
      <c r="G51" s="1776" t="s">
        <v>22</v>
      </c>
      <c r="H51" s="1776" t="s">
        <v>22</v>
      </c>
      <c r="I51" s="1776" t="s">
        <v>806</v>
      </c>
    </row>
    <row r="52" spans="1:9" ht="11.25" customHeight="1">
      <c r="A52" s="1776" t="s">
        <v>2247</v>
      </c>
      <c r="B52" s="1776" t="s">
        <v>16</v>
      </c>
      <c r="C52" s="1776" t="s">
        <v>2451</v>
      </c>
      <c r="D52" s="1776" t="s">
        <v>2452</v>
      </c>
      <c r="E52" s="1776" t="s">
        <v>2453</v>
      </c>
      <c r="F52" s="1776" t="s">
        <v>2454</v>
      </c>
      <c r="G52" s="1776" t="s">
        <v>22</v>
      </c>
      <c r="H52" s="1776" t="s">
        <v>22</v>
      </c>
      <c r="I52" s="1776" t="s">
        <v>806</v>
      </c>
    </row>
    <row r="53" spans="1:9" ht="11.25" customHeight="1">
      <c r="A53" s="1776" t="s">
        <v>2247</v>
      </c>
      <c r="B53" s="1776" t="s">
        <v>16</v>
      </c>
      <c r="C53" s="1776" t="s">
        <v>2455</v>
      </c>
      <c r="D53" s="1776" t="s">
        <v>2456</v>
      </c>
      <c r="E53" s="1776" t="s">
        <v>2457</v>
      </c>
      <c r="F53" s="1776" t="s">
        <v>2275</v>
      </c>
      <c r="G53" s="1776" t="s">
        <v>22</v>
      </c>
      <c r="H53" s="1776" t="s">
        <v>22</v>
      </c>
      <c r="I53" s="1776" t="s">
        <v>806</v>
      </c>
    </row>
    <row r="54" spans="1:9" ht="11.25" customHeight="1">
      <c r="A54" s="1776" t="s">
        <v>2247</v>
      </c>
      <c r="B54" s="1776" t="s">
        <v>16</v>
      </c>
      <c r="C54" s="1776" t="s">
        <v>2458</v>
      </c>
      <c r="D54" s="1776" t="s">
        <v>2459</v>
      </c>
      <c r="E54" s="1776" t="s">
        <v>2460</v>
      </c>
      <c r="F54" s="1776" t="s">
        <v>2454</v>
      </c>
      <c r="G54" s="1776" t="s">
        <v>22</v>
      </c>
      <c r="H54" s="1776" t="s">
        <v>22</v>
      </c>
      <c r="I54" s="1776" t="s">
        <v>806</v>
      </c>
    </row>
    <row r="55" spans="1:9" ht="11.25" customHeight="1">
      <c r="A55" s="1776" t="s">
        <v>2247</v>
      </c>
      <c r="B55" s="1776" t="s">
        <v>16</v>
      </c>
      <c r="C55" s="1776" t="s">
        <v>2461</v>
      </c>
      <c r="D55" s="1776" t="s">
        <v>2462</v>
      </c>
      <c r="E55" s="1776" t="s">
        <v>2463</v>
      </c>
      <c r="F55" s="1776" t="s">
        <v>2380</v>
      </c>
      <c r="G55" s="1776" t="s">
        <v>2464</v>
      </c>
      <c r="H55" s="1776" t="s">
        <v>22</v>
      </c>
      <c r="I55" s="1776" t="s">
        <v>806</v>
      </c>
    </row>
    <row r="56" spans="1:9" ht="11.25" customHeight="1">
      <c r="A56" s="1776" t="s">
        <v>2247</v>
      </c>
      <c r="B56" s="1776" t="s">
        <v>16</v>
      </c>
      <c r="C56" s="1776" t="s">
        <v>2465</v>
      </c>
      <c r="D56" s="1776" t="s">
        <v>2466</v>
      </c>
      <c r="E56" s="1776" t="s">
        <v>2467</v>
      </c>
      <c r="F56" s="1776" t="s">
        <v>2468</v>
      </c>
      <c r="G56" s="1776" t="s">
        <v>22</v>
      </c>
      <c r="H56" s="1776" t="s">
        <v>22</v>
      </c>
      <c r="I56" s="1776" t="s">
        <v>806</v>
      </c>
    </row>
    <row r="57" spans="1:9" ht="11.25" customHeight="1">
      <c r="A57" s="1776" t="s">
        <v>2247</v>
      </c>
      <c r="B57" s="1776" t="s">
        <v>16</v>
      </c>
      <c r="C57" s="1776" t="s">
        <v>2469</v>
      </c>
      <c r="D57" s="1776" t="s">
        <v>2470</v>
      </c>
      <c r="E57" s="1776" t="s">
        <v>2471</v>
      </c>
      <c r="F57" s="1776" t="s">
        <v>2265</v>
      </c>
      <c r="G57" s="1776" t="s">
        <v>2472</v>
      </c>
      <c r="H57" s="1776" t="s">
        <v>22</v>
      </c>
      <c r="I57" s="1776" t="s">
        <v>806</v>
      </c>
    </row>
    <row r="58" spans="1:9" ht="11.25" customHeight="1">
      <c r="A58" s="1776" t="s">
        <v>2247</v>
      </c>
      <c r="B58" s="1776" t="s">
        <v>16</v>
      </c>
      <c r="C58" s="1776" t="s">
        <v>2473</v>
      </c>
      <c r="D58" s="1776" t="s">
        <v>2474</v>
      </c>
      <c r="E58" s="1776" t="s">
        <v>2475</v>
      </c>
      <c r="F58" s="1776" t="s">
        <v>2388</v>
      </c>
      <c r="G58" s="1776" t="s">
        <v>22</v>
      </c>
      <c r="H58" s="1776" t="s">
        <v>22</v>
      </c>
      <c r="I58" s="1776" t="s">
        <v>806</v>
      </c>
    </row>
    <row r="59" spans="1:9" ht="11.25" customHeight="1">
      <c r="A59" s="1776" t="s">
        <v>2247</v>
      </c>
      <c r="B59" s="1776" t="s">
        <v>16</v>
      </c>
      <c r="C59" s="1776" t="s">
        <v>2476</v>
      </c>
      <c r="D59" s="1776" t="s">
        <v>2477</v>
      </c>
      <c r="E59" s="1776" t="s">
        <v>2478</v>
      </c>
      <c r="F59" s="1776" t="s">
        <v>2265</v>
      </c>
      <c r="G59" s="1776" t="s">
        <v>22</v>
      </c>
      <c r="H59" s="1776" t="s">
        <v>22</v>
      </c>
      <c r="I59" s="1776" t="s">
        <v>806</v>
      </c>
    </row>
    <row r="60" spans="1:9" ht="11.25" customHeight="1">
      <c r="A60" s="1776" t="s">
        <v>2247</v>
      </c>
      <c r="B60" s="1776" t="s">
        <v>16</v>
      </c>
      <c r="C60" s="1776" t="s">
        <v>2479</v>
      </c>
      <c r="D60" s="1776" t="s">
        <v>2480</v>
      </c>
      <c r="E60" s="1776" t="s">
        <v>2481</v>
      </c>
      <c r="F60" s="1776" t="s">
        <v>2482</v>
      </c>
      <c r="G60" s="1776" t="s">
        <v>2483</v>
      </c>
      <c r="H60" s="1776" t="s">
        <v>22</v>
      </c>
      <c r="I60" s="1776" t="s">
        <v>806</v>
      </c>
    </row>
    <row r="61" spans="1:9" ht="11.25" customHeight="1">
      <c r="A61" s="1776" t="s">
        <v>2247</v>
      </c>
      <c r="B61" s="1776" t="s">
        <v>16</v>
      </c>
      <c r="C61" s="1776" t="s">
        <v>2484</v>
      </c>
      <c r="D61" s="1776" t="s">
        <v>2485</v>
      </c>
      <c r="E61" s="1776" t="s">
        <v>2486</v>
      </c>
      <c r="F61" s="1776" t="s">
        <v>2487</v>
      </c>
      <c r="G61" s="1776" t="s">
        <v>22</v>
      </c>
      <c r="H61" s="1776" t="s">
        <v>22</v>
      </c>
      <c r="I61" s="1776" t="s">
        <v>806</v>
      </c>
    </row>
    <row r="62" spans="1:9" ht="11.25" customHeight="1">
      <c r="A62" s="1776" t="s">
        <v>2247</v>
      </c>
      <c r="B62" s="1776" t="s">
        <v>16</v>
      </c>
      <c r="C62" s="1776" t="s">
        <v>2488</v>
      </c>
      <c r="D62" s="1776" t="s">
        <v>2489</v>
      </c>
      <c r="E62" s="1776" t="s">
        <v>2490</v>
      </c>
      <c r="F62" s="1776" t="s">
        <v>2491</v>
      </c>
      <c r="G62" s="1776" t="s">
        <v>2492</v>
      </c>
      <c r="H62" s="1776" t="s">
        <v>22</v>
      </c>
      <c r="I62" s="1776" t="s">
        <v>806</v>
      </c>
    </row>
    <row r="63" spans="1:9" ht="11.25" customHeight="1">
      <c r="A63" s="1776" t="s">
        <v>2247</v>
      </c>
      <c r="B63" s="1776" t="s">
        <v>16</v>
      </c>
      <c r="C63" s="1776" t="s">
        <v>2493</v>
      </c>
      <c r="D63" s="1776" t="s">
        <v>2494</v>
      </c>
      <c r="E63" s="1776" t="s">
        <v>2495</v>
      </c>
      <c r="F63" s="1776" t="s">
        <v>2496</v>
      </c>
      <c r="G63" s="1776" t="s">
        <v>2497</v>
      </c>
      <c r="H63" s="1776" t="s">
        <v>22</v>
      </c>
      <c r="I63" s="1776" t="s">
        <v>806</v>
      </c>
    </row>
    <row r="64" spans="1:9" ht="11.25" customHeight="1">
      <c r="A64" s="1776" t="s">
        <v>2247</v>
      </c>
      <c r="B64" s="1776" t="s">
        <v>16</v>
      </c>
      <c r="C64" s="1776" t="s">
        <v>2498</v>
      </c>
      <c r="D64" s="1776" t="s">
        <v>2499</v>
      </c>
      <c r="E64" s="1776" t="s">
        <v>2500</v>
      </c>
      <c r="F64" s="1776" t="s">
        <v>2349</v>
      </c>
      <c r="G64" s="1776" t="s">
        <v>22</v>
      </c>
      <c r="H64" s="1776" t="s">
        <v>22</v>
      </c>
      <c r="I64" s="1776" t="s">
        <v>806</v>
      </c>
    </row>
    <row r="65" spans="1:9" ht="11.25" customHeight="1">
      <c r="A65" s="1776" t="s">
        <v>2247</v>
      </c>
      <c r="B65" s="1776" t="s">
        <v>16</v>
      </c>
      <c r="C65" s="1776" t="s">
        <v>2501</v>
      </c>
      <c r="D65" s="1776" t="s">
        <v>2502</v>
      </c>
      <c r="E65" s="1776" t="s">
        <v>2503</v>
      </c>
      <c r="F65" s="1776" t="s">
        <v>2270</v>
      </c>
      <c r="G65" s="1776" t="s">
        <v>2504</v>
      </c>
      <c r="H65" s="1776" t="s">
        <v>22</v>
      </c>
      <c r="I65" s="1776" t="s">
        <v>806</v>
      </c>
    </row>
    <row r="66" spans="1:9" ht="11.25" customHeight="1">
      <c r="A66" s="1776" t="s">
        <v>2247</v>
      </c>
      <c r="B66" s="1776" t="s">
        <v>16</v>
      </c>
      <c r="C66" s="1776" t="s">
        <v>2505</v>
      </c>
      <c r="D66" s="1776" t="s">
        <v>2506</v>
      </c>
      <c r="E66" s="1776" t="s">
        <v>2507</v>
      </c>
      <c r="F66" s="1776" t="s">
        <v>2508</v>
      </c>
      <c r="G66" s="1776" t="s">
        <v>2509</v>
      </c>
      <c r="H66" s="1776" t="s">
        <v>22</v>
      </c>
      <c r="I66" s="1776" t="s">
        <v>806</v>
      </c>
    </row>
    <row r="67" spans="1:9" ht="11.25" customHeight="1">
      <c r="A67" s="1776" t="s">
        <v>2247</v>
      </c>
      <c r="B67" s="1776" t="s">
        <v>16</v>
      </c>
      <c r="C67" s="1776" t="s">
        <v>2510</v>
      </c>
      <c r="D67" s="1776" t="s">
        <v>2511</v>
      </c>
      <c r="E67" s="1776" t="s">
        <v>2512</v>
      </c>
      <c r="F67" s="1776" t="s">
        <v>2416</v>
      </c>
      <c r="G67" s="1776" t="s">
        <v>2513</v>
      </c>
      <c r="H67" s="1776" t="s">
        <v>22</v>
      </c>
      <c r="I67" s="1776" t="s">
        <v>806</v>
      </c>
    </row>
    <row r="68" spans="1:9" ht="11.25" customHeight="1">
      <c r="A68" s="1776" t="s">
        <v>2247</v>
      </c>
      <c r="B68" s="1776" t="s">
        <v>16</v>
      </c>
      <c r="C68" s="1776" t="s">
        <v>2514</v>
      </c>
      <c r="D68" s="1776" t="s">
        <v>2515</v>
      </c>
      <c r="E68" s="1776" t="s">
        <v>2516</v>
      </c>
      <c r="F68" s="1776" t="s">
        <v>2293</v>
      </c>
      <c r="G68" s="1776" t="s">
        <v>22</v>
      </c>
      <c r="H68" s="1776" t="s">
        <v>22</v>
      </c>
      <c r="I68" s="1776" t="s">
        <v>806</v>
      </c>
    </row>
    <row r="69" spans="1:9" ht="11.25" customHeight="1">
      <c r="A69" s="1776" t="s">
        <v>2247</v>
      </c>
      <c r="B69" s="1776" t="s">
        <v>16</v>
      </c>
      <c r="C69" s="1776" t="s">
        <v>2517</v>
      </c>
      <c r="D69" s="1776" t="s">
        <v>2518</v>
      </c>
      <c r="E69" s="1776" t="s">
        <v>2519</v>
      </c>
      <c r="F69" s="1776" t="s">
        <v>2293</v>
      </c>
      <c r="G69" s="1776" t="s">
        <v>2520</v>
      </c>
      <c r="H69" s="1776" t="s">
        <v>22</v>
      </c>
      <c r="I69" s="1776" t="s">
        <v>806</v>
      </c>
    </row>
    <row r="70" spans="1:9" ht="11.25" customHeight="1">
      <c r="A70" s="1776" t="s">
        <v>2247</v>
      </c>
      <c r="B70" s="1776" t="s">
        <v>16</v>
      </c>
      <c r="C70" s="1776" t="s">
        <v>13</v>
      </c>
      <c r="D70" s="1776" t="s">
        <v>45</v>
      </c>
      <c r="E70" s="1776" t="s">
        <v>48</v>
      </c>
      <c r="F70" s="1776" t="s">
        <v>50</v>
      </c>
      <c r="G70" s="1776" t="s">
        <v>22</v>
      </c>
      <c r="H70" s="1776" t="s">
        <v>22</v>
      </c>
      <c r="I70" s="1776" t="s">
        <v>806</v>
      </c>
    </row>
    <row r="71" spans="1:9" ht="11.25" customHeight="1">
      <c r="A71" s="1776" t="s">
        <v>2247</v>
      </c>
      <c r="B71" s="1776" t="s">
        <v>16</v>
      </c>
      <c r="C71" s="1776" t="s">
        <v>2521</v>
      </c>
      <c r="D71" s="1776" t="s">
        <v>2522</v>
      </c>
      <c r="E71" s="1776" t="s">
        <v>2523</v>
      </c>
      <c r="F71" s="1776" t="s">
        <v>2293</v>
      </c>
      <c r="G71" s="1776" t="s">
        <v>2524</v>
      </c>
      <c r="H71" s="1776" t="s">
        <v>22</v>
      </c>
      <c r="I71" s="1776" t="s">
        <v>806</v>
      </c>
    </row>
    <row r="72" spans="1:9" ht="11.25" customHeight="1">
      <c r="A72" s="1776" t="s">
        <v>2247</v>
      </c>
      <c r="B72" s="1776" t="s">
        <v>16</v>
      </c>
      <c r="C72" s="1776" t="s">
        <v>2525</v>
      </c>
      <c r="D72" s="1776" t="s">
        <v>2526</v>
      </c>
      <c r="E72" s="1776" t="s">
        <v>2527</v>
      </c>
      <c r="F72" s="1776" t="s">
        <v>2293</v>
      </c>
      <c r="G72" s="1776" t="s">
        <v>2528</v>
      </c>
      <c r="H72" s="1776" t="s">
        <v>22</v>
      </c>
      <c r="I72" s="1776" t="s">
        <v>806</v>
      </c>
    </row>
    <row r="73" spans="1:9" ht="11.25" customHeight="1">
      <c r="A73" s="1776" t="s">
        <v>2247</v>
      </c>
      <c r="B73" s="1776" t="s">
        <v>16</v>
      </c>
      <c r="C73" s="1776" t="s">
        <v>2529</v>
      </c>
      <c r="D73" s="1776" t="s">
        <v>2530</v>
      </c>
      <c r="E73" s="1776" t="s">
        <v>2531</v>
      </c>
      <c r="F73" s="1776" t="s">
        <v>2349</v>
      </c>
      <c r="G73" s="1776" t="s">
        <v>2532</v>
      </c>
      <c r="H73" s="1776" t="s">
        <v>22</v>
      </c>
      <c r="I73" s="1776" t="s">
        <v>806</v>
      </c>
    </row>
    <row r="74" spans="1:9" ht="11.25" customHeight="1">
      <c r="A74" s="1776" t="s">
        <v>2247</v>
      </c>
      <c r="B74" s="1776" t="s">
        <v>16</v>
      </c>
      <c r="C74" s="1776" t="s">
        <v>2533</v>
      </c>
      <c r="D74" s="1776" t="s">
        <v>2534</v>
      </c>
      <c r="E74" s="1776" t="s">
        <v>2535</v>
      </c>
      <c r="F74" s="1776" t="s">
        <v>2376</v>
      </c>
      <c r="G74" s="1776" t="s">
        <v>22</v>
      </c>
      <c r="H74" s="1776" t="s">
        <v>22</v>
      </c>
      <c r="I74" s="1776" t="s">
        <v>806</v>
      </c>
    </row>
    <row r="75" spans="1:9" ht="11.25" customHeight="1">
      <c r="A75" s="1776" t="s">
        <v>2247</v>
      </c>
      <c r="B75" s="1776" t="s">
        <v>16</v>
      </c>
      <c r="C75" s="1776" t="s">
        <v>2536</v>
      </c>
      <c r="D75" s="1776" t="s">
        <v>2537</v>
      </c>
      <c r="E75" s="1776" t="s">
        <v>2538</v>
      </c>
      <c r="F75" s="1776" t="s">
        <v>50</v>
      </c>
      <c r="G75" s="1776" t="s">
        <v>22</v>
      </c>
      <c r="H75" s="1776" t="s">
        <v>22</v>
      </c>
      <c r="I75" s="1776" t="s">
        <v>806</v>
      </c>
    </row>
    <row r="76" spans="1:9" ht="11.25" customHeight="1">
      <c r="A76" s="1776" t="s">
        <v>2247</v>
      </c>
      <c r="B76" s="1776" t="s">
        <v>16</v>
      </c>
      <c r="C76" s="1776" t="s">
        <v>2539</v>
      </c>
      <c r="D76" s="1776" t="s">
        <v>2540</v>
      </c>
      <c r="E76" s="1776" t="s">
        <v>2541</v>
      </c>
      <c r="F76" s="1776" t="s">
        <v>2542</v>
      </c>
      <c r="G76" s="1776" t="s">
        <v>2543</v>
      </c>
      <c r="H76" s="1776" t="s">
        <v>22</v>
      </c>
      <c r="I76" s="1776" t="s">
        <v>806</v>
      </c>
    </row>
    <row r="77" spans="1:9" ht="11.25" customHeight="1">
      <c r="A77" s="1776" t="s">
        <v>2247</v>
      </c>
      <c r="B77" s="1776" t="s">
        <v>16</v>
      </c>
      <c r="C77" s="1776" t="s">
        <v>2544</v>
      </c>
      <c r="D77" s="1776" t="s">
        <v>2545</v>
      </c>
      <c r="E77" s="1776" t="s">
        <v>2546</v>
      </c>
      <c r="F77" s="1776" t="s">
        <v>2349</v>
      </c>
      <c r="G77" s="1776" t="s">
        <v>2547</v>
      </c>
      <c r="H77" s="1776" t="s">
        <v>22</v>
      </c>
      <c r="I77" s="1776" t="s">
        <v>806</v>
      </c>
    </row>
    <row r="78" spans="1:9" ht="11.25" customHeight="1">
      <c r="A78" s="1776" t="s">
        <v>2247</v>
      </c>
      <c r="B78" s="1776" t="s">
        <v>16</v>
      </c>
      <c r="C78" s="1776" t="s">
        <v>2548</v>
      </c>
      <c r="D78" s="1776" t="s">
        <v>2549</v>
      </c>
      <c r="E78" s="1776" t="s">
        <v>2550</v>
      </c>
      <c r="F78" s="1776" t="s">
        <v>50</v>
      </c>
      <c r="G78" s="1776" t="s">
        <v>2551</v>
      </c>
      <c r="H78" s="1776" t="s">
        <v>22</v>
      </c>
      <c r="I78" s="1776" t="s">
        <v>806</v>
      </c>
    </row>
    <row r="79" spans="1:9" ht="11.25" customHeight="1">
      <c r="A79" s="1776" t="s">
        <v>2247</v>
      </c>
      <c r="B79" s="1776" t="s">
        <v>16</v>
      </c>
      <c r="C79" s="1776" t="s">
        <v>2552</v>
      </c>
      <c r="D79" s="1776" t="s">
        <v>2553</v>
      </c>
      <c r="E79" s="1776" t="s">
        <v>2554</v>
      </c>
      <c r="F79" s="1776" t="s">
        <v>2315</v>
      </c>
      <c r="G79" s="1776" t="s">
        <v>2555</v>
      </c>
      <c r="H79" s="1776" t="s">
        <v>22</v>
      </c>
      <c r="I79" s="1776" t="s">
        <v>806</v>
      </c>
    </row>
    <row r="80" spans="1:9" ht="11.25" customHeight="1">
      <c r="A80" s="1776" t="s">
        <v>2247</v>
      </c>
      <c r="B80" s="1776" t="s">
        <v>16</v>
      </c>
      <c r="C80" s="1776" t="s">
        <v>2556</v>
      </c>
      <c r="D80" s="1776" t="s">
        <v>2557</v>
      </c>
      <c r="E80" s="1776" t="s">
        <v>2558</v>
      </c>
      <c r="F80" s="1776" t="s">
        <v>2260</v>
      </c>
      <c r="G80" s="1776" t="s">
        <v>2559</v>
      </c>
      <c r="H80" s="1776" t="s">
        <v>22</v>
      </c>
      <c r="I80" s="1776" t="s">
        <v>806</v>
      </c>
    </row>
    <row r="81" spans="1:9" ht="11.25" customHeight="1">
      <c r="A81" s="1776" t="s">
        <v>2247</v>
      </c>
      <c r="B81" s="1776" t="s">
        <v>16</v>
      </c>
      <c r="C81" s="1776" t="s">
        <v>2560</v>
      </c>
      <c r="D81" s="1776" t="s">
        <v>2561</v>
      </c>
      <c r="E81" s="1776" t="s">
        <v>2562</v>
      </c>
      <c r="F81" s="1776" t="s">
        <v>2293</v>
      </c>
      <c r="G81" s="1776" t="s">
        <v>2563</v>
      </c>
      <c r="H81" s="1776" t="s">
        <v>22</v>
      </c>
      <c r="I81" s="1776" t="s">
        <v>806</v>
      </c>
    </row>
    <row r="82" spans="1:9" ht="11.25" customHeight="1">
      <c r="A82" s="1776" t="s">
        <v>2247</v>
      </c>
      <c r="B82" s="1776" t="s">
        <v>16</v>
      </c>
      <c r="C82" s="1776" t="s">
        <v>2564</v>
      </c>
      <c r="D82" s="1776" t="s">
        <v>2565</v>
      </c>
      <c r="E82" s="1776" t="s">
        <v>2566</v>
      </c>
      <c r="F82" s="1776" t="s">
        <v>2496</v>
      </c>
      <c r="G82" s="1776" t="s">
        <v>2567</v>
      </c>
      <c r="H82" s="1776" t="s">
        <v>22</v>
      </c>
      <c r="I82" s="1776" t="s">
        <v>806</v>
      </c>
    </row>
    <row r="83" spans="1:9" ht="11.25" customHeight="1">
      <c r="A83" s="1776" t="s">
        <v>2247</v>
      </c>
      <c r="B83" s="1776" t="s">
        <v>16</v>
      </c>
      <c r="C83" s="1776" t="s">
        <v>2568</v>
      </c>
      <c r="D83" s="1776" t="s">
        <v>2569</v>
      </c>
      <c r="E83" s="1776" t="s">
        <v>2570</v>
      </c>
      <c r="F83" s="1776" t="s">
        <v>2571</v>
      </c>
      <c r="G83" s="1776" t="s">
        <v>22</v>
      </c>
      <c r="H83" s="1776" t="s">
        <v>22</v>
      </c>
      <c r="I83" s="1776" t="s">
        <v>806</v>
      </c>
    </row>
    <row r="84" spans="1:9" ht="11.25" customHeight="1">
      <c r="A84" s="1776" t="s">
        <v>2247</v>
      </c>
      <c r="B84" s="1776" t="s">
        <v>16</v>
      </c>
      <c r="C84" s="1776" t="s">
        <v>2572</v>
      </c>
      <c r="D84" s="1776" t="s">
        <v>2573</v>
      </c>
      <c r="E84" s="1776" t="s">
        <v>2574</v>
      </c>
      <c r="F84" s="1776" t="s">
        <v>2349</v>
      </c>
      <c r="G84" s="1776" t="s">
        <v>22</v>
      </c>
      <c r="H84" s="1776" t="s">
        <v>22</v>
      </c>
      <c r="I84" s="1776" t="s">
        <v>806</v>
      </c>
    </row>
    <row r="85" spans="1:9" ht="11.25" customHeight="1">
      <c r="A85" s="1776" t="s">
        <v>2247</v>
      </c>
      <c r="B85" s="1776" t="s">
        <v>16</v>
      </c>
      <c r="C85" s="1776" t="s">
        <v>2575</v>
      </c>
      <c r="D85" s="1776" t="s">
        <v>2576</v>
      </c>
      <c r="E85" s="1776" t="s">
        <v>2577</v>
      </c>
      <c r="F85" s="1776" t="s">
        <v>2578</v>
      </c>
      <c r="G85" s="1776" t="s">
        <v>22</v>
      </c>
      <c r="H85" s="1776" t="s">
        <v>22</v>
      </c>
      <c r="I85" s="1776" t="s">
        <v>806</v>
      </c>
    </row>
    <row r="86" spans="1:9" ht="11.25" customHeight="1">
      <c r="A86" s="1776" t="s">
        <v>2247</v>
      </c>
      <c r="B86" s="1776" t="s">
        <v>16</v>
      </c>
      <c r="C86" s="1776" t="s">
        <v>2579</v>
      </c>
      <c r="D86" s="1776" t="s">
        <v>2580</v>
      </c>
      <c r="E86" s="1776" t="s">
        <v>2581</v>
      </c>
      <c r="F86" s="1776" t="s">
        <v>2491</v>
      </c>
      <c r="G86" s="1776" t="s">
        <v>2582</v>
      </c>
      <c r="H86" s="1776" t="s">
        <v>22</v>
      </c>
      <c r="I86" s="1776" t="s">
        <v>806</v>
      </c>
    </row>
    <row r="87" spans="1:9" ht="11.25" customHeight="1">
      <c r="A87" s="1776" t="s">
        <v>2247</v>
      </c>
      <c r="B87" s="1776" t="s">
        <v>16</v>
      </c>
      <c r="C87" s="1776" t="s">
        <v>2583</v>
      </c>
      <c r="D87" s="1776" t="s">
        <v>2584</v>
      </c>
      <c r="E87" s="1776" t="s">
        <v>2585</v>
      </c>
      <c r="F87" s="1776" t="s">
        <v>2487</v>
      </c>
      <c r="G87" s="1776" t="s">
        <v>2586</v>
      </c>
      <c r="H87" s="1776" t="s">
        <v>22</v>
      </c>
      <c r="I87" s="1776" t="s">
        <v>806</v>
      </c>
    </row>
    <row r="88" spans="1:9" ht="11.25" customHeight="1">
      <c r="A88" s="1776" t="s">
        <v>2247</v>
      </c>
      <c r="B88" s="1776" t="s">
        <v>16</v>
      </c>
      <c r="C88" s="1776" t="s">
        <v>2587</v>
      </c>
      <c r="D88" s="1776" t="s">
        <v>2588</v>
      </c>
      <c r="E88" s="1776" t="s">
        <v>2589</v>
      </c>
      <c r="F88" s="1776" t="s">
        <v>2380</v>
      </c>
      <c r="G88" s="1776" t="s">
        <v>2590</v>
      </c>
      <c r="H88" s="1776" t="s">
        <v>22</v>
      </c>
      <c r="I88" s="1776" t="s">
        <v>806</v>
      </c>
    </row>
    <row r="89" spans="1:9" ht="11.25" customHeight="1">
      <c r="A89" s="1776" t="s">
        <v>2247</v>
      </c>
      <c r="B89" s="1776" t="s">
        <v>16</v>
      </c>
      <c r="C89" s="1776" t="s">
        <v>2591</v>
      </c>
      <c r="D89" s="1776" t="s">
        <v>2592</v>
      </c>
      <c r="E89" s="1776" t="s">
        <v>2593</v>
      </c>
      <c r="F89" s="1776" t="s">
        <v>2371</v>
      </c>
      <c r="G89" s="1776" t="s">
        <v>2594</v>
      </c>
      <c r="H89" s="1776" t="s">
        <v>22</v>
      </c>
      <c r="I89" s="1776" t="s">
        <v>806</v>
      </c>
    </row>
    <row r="90" spans="1:9" ht="11.25" customHeight="1">
      <c r="A90" s="1776" t="s">
        <v>2247</v>
      </c>
      <c r="B90" s="1776" t="s">
        <v>16</v>
      </c>
      <c r="C90" s="1776" t="s">
        <v>2595</v>
      </c>
      <c r="D90" s="1776" t="s">
        <v>2596</v>
      </c>
      <c r="E90" s="1776" t="s">
        <v>2597</v>
      </c>
      <c r="F90" s="1776" t="s">
        <v>2416</v>
      </c>
      <c r="G90" s="1776" t="s">
        <v>2598</v>
      </c>
      <c r="H90" s="1776" t="s">
        <v>22</v>
      </c>
      <c r="I90" s="1776" t="s">
        <v>806</v>
      </c>
    </row>
    <row r="91" spans="1:9" ht="11.25" customHeight="1">
      <c r="A91" s="1776" t="s">
        <v>2247</v>
      </c>
      <c r="B91" s="1776" t="s">
        <v>16</v>
      </c>
      <c r="C91" s="1776" t="s">
        <v>2599</v>
      </c>
      <c r="D91" s="1776" t="s">
        <v>2600</v>
      </c>
      <c r="E91" s="1776" t="s">
        <v>2601</v>
      </c>
      <c r="F91" s="1776" t="s">
        <v>2388</v>
      </c>
      <c r="G91" s="1776" t="s">
        <v>22</v>
      </c>
      <c r="H91" s="1776" t="s">
        <v>22</v>
      </c>
      <c r="I91" s="1776" t="s">
        <v>806</v>
      </c>
    </row>
    <row r="92" spans="1:9" ht="11.25" customHeight="1">
      <c r="A92" s="1776" t="s">
        <v>2247</v>
      </c>
      <c r="B92" s="1776" t="s">
        <v>16</v>
      </c>
      <c r="C92" s="1776" t="s">
        <v>2602</v>
      </c>
      <c r="D92" s="1776" t="s">
        <v>2603</v>
      </c>
      <c r="E92" s="1776" t="s">
        <v>2604</v>
      </c>
      <c r="F92" s="1776" t="s">
        <v>2293</v>
      </c>
      <c r="G92" s="1776" t="s">
        <v>2605</v>
      </c>
      <c r="H92" s="1776" t="s">
        <v>22</v>
      </c>
      <c r="I92" s="1776" t="s">
        <v>806</v>
      </c>
    </row>
    <row r="93" spans="1:9" ht="11.25" customHeight="1">
      <c r="A93" s="1776" t="s">
        <v>2247</v>
      </c>
      <c r="B93" s="1776" t="s">
        <v>16</v>
      </c>
      <c r="C93" s="1776" t="s">
        <v>2606</v>
      </c>
      <c r="D93" s="1776" t="s">
        <v>2607</v>
      </c>
      <c r="E93" s="1776" t="s">
        <v>2608</v>
      </c>
      <c r="F93" s="1776" t="s">
        <v>2393</v>
      </c>
      <c r="G93" s="1776" t="s">
        <v>2609</v>
      </c>
      <c r="H93" s="1776" t="s">
        <v>22</v>
      </c>
      <c r="I93" s="1776" t="s">
        <v>806</v>
      </c>
    </row>
    <row r="94" spans="1:9" ht="11.25" customHeight="1">
      <c r="A94" s="1776" t="s">
        <v>2247</v>
      </c>
      <c r="B94" s="1776" t="s">
        <v>16</v>
      </c>
      <c r="C94" s="1776" t="s">
        <v>2610</v>
      </c>
      <c r="D94" s="1776" t="s">
        <v>2611</v>
      </c>
      <c r="E94" s="1776" t="s">
        <v>2612</v>
      </c>
      <c r="F94" s="1776" t="s">
        <v>2293</v>
      </c>
      <c r="G94" s="1776" t="s">
        <v>22</v>
      </c>
      <c r="H94" s="1776" t="s">
        <v>22</v>
      </c>
      <c r="I94" s="1776" t="s">
        <v>806</v>
      </c>
    </row>
    <row r="95" spans="1:9" ht="11.25" customHeight="1">
      <c r="A95" s="1776" t="s">
        <v>2247</v>
      </c>
      <c r="B95" s="1776" t="s">
        <v>16</v>
      </c>
      <c r="C95" s="1776" t="s">
        <v>2613</v>
      </c>
      <c r="D95" s="1776" t="s">
        <v>2614</v>
      </c>
      <c r="E95" s="1776" t="s">
        <v>2615</v>
      </c>
      <c r="F95" s="1776" t="s">
        <v>2293</v>
      </c>
      <c r="G95" s="1776" t="s">
        <v>2616</v>
      </c>
      <c r="H95" s="1776" t="s">
        <v>22</v>
      </c>
      <c r="I95" s="1776" t="s">
        <v>806</v>
      </c>
    </row>
    <row r="96" spans="1:9" ht="11.25" customHeight="1">
      <c r="A96" s="1776" t="s">
        <v>2247</v>
      </c>
      <c r="B96" s="1776" t="s">
        <v>16</v>
      </c>
      <c r="C96" s="1776" t="s">
        <v>2617</v>
      </c>
      <c r="D96" s="1776" t="s">
        <v>2614</v>
      </c>
      <c r="E96" s="1776" t="s">
        <v>2615</v>
      </c>
      <c r="F96" s="1776" t="s">
        <v>2270</v>
      </c>
      <c r="G96" s="1776" t="s">
        <v>22</v>
      </c>
      <c r="H96" s="1776" t="s">
        <v>22</v>
      </c>
      <c r="I96" s="1776" t="s">
        <v>806</v>
      </c>
    </row>
    <row r="97" spans="1:9" ht="11.25" customHeight="1">
      <c r="A97" s="1776" t="s">
        <v>2247</v>
      </c>
      <c r="B97" s="1776" t="s">
        <v>16</v>
      </c>
      <c r="C97" s="1776" t="s">
        <v>2618</v>
      </c>
      <c r="D97" s="1776" t="s">
        <v>2619</v>
      </c>
      <c r="E97" s="1776" t="s">
        <v>2620</v>
      </c>
      <c r="F97" s="1776" t="s">
        <v>2293</v>
      </c>
      <c r="G97" s="1776" t="s">
        <v>22</v>
      </c>
      <c r="H97" s="1776" t="s">
        <v>22</v>
      </c>
      <c r="I97" s="1776" t="s">
        <v>806</v>
      </c>
    </row>
    <row r="98" spans="1:9" ht="11.25" customHeight="1">
      <c r="A98" s="1776" t="s">
        <v>2247</v>
      </c>
      <c r="B98" s="1776" t="s">
        <v>16</v>
      </c>
      <c r="C98" s="1776" t="s">
        <v>2621</v>
      </c>
      <c r="D98" s="1776" t="s">
        <v>2622</v>
      </c>
      <c r="E98" s="1776" t="s">
        <v>2623</v>
      </c>
      <c r="F98" s="1776" t="s">
        <v>2256</v>
      </c>
      <c r="G98" s="1776" t="s">
        <v>22</v>
      </c>
      <c r="H98" s="1776" t="s">
        <v>22</v>
      </c>
      <c r="I98" s="1776" t="s">
        <v>806</v>
      </c>
    </row>
    <row r="99" spans="1:9" ht="11.25" customHeight="1">
      <c r="A99" s="1776" t="s">
        <v>2247</v>
      </c>
      <c r="B99" s="1776" t="s">
        <v>16</v>
      </c>
      <c r="C99" s="1776" t="s">
        <v>2624</v>
      </c>
      <c r="D99" s="1776" t="s">
        <v>2625</v>
      </c>
      <c r="E99" s="1776" t="s">
        <v>2626</v>
      </c>
      <c r="F99" s="1776" t="s">
        <v>2627</v>
      </c>
      <c r="G99" s="1776" t="s">
        <v>22</v>
      </c>
      <c r="H99" s="1776" t="s">
        <v>22</v>
      </c>
      <c r="I99" s="1776" t="s">
        <v>806</v>
      </c>
    </row>
    <row r="100" spans="1:9" ht="11.25" customHeight="1">
      <c r="A100" s="1776" t="s">
        <v>2247</v>
      </c>
      <c r="B100" s="1776" t="s">
        <v>16</v>
      </c>
      <c r="C100" s="1776" t="s">
        <v>2628</v>
      </c>
      <c r="D100" s="1776" t="s">
        <v>2629</v>
      </c>
      <c r="E100" s="1776" t="s">
        <v>2630</v>
      </c>
      <c r="F100" s="1776" t="s">
        <v>2293</v>
      </c>
      <c r="G100" s="1776" t="s">
        <v>2631</v>
      </c>
      <c r="H100" s="1776" t="s">
        <v>22</v>
      </c>
      <c r="I100" s="1776" t="s">
        <v>806</v>
      </c>
    </row>
    <row r="101" spans="1:9" ht="11.25" customHeight="1">
      <c r="A101" s="1776" t="s">
        <v>2247</v>
      </c>
      <c r="B101" s="1776" t="s">
        <v>16</v>
      </c>
      <c r="C101" s="1776" t="s">
        <v>2632</v>
      </c>
      <c r="D101" s="1776" t="s">
        <v>2633</v>
      </c>
      <c r="E101" s="1776" t="s">
        <v>2634</v>
      </c>
      <c r="F101" s="1776" t="s">
        <v>2293</v>
      </c>
      <c r="G101" s="1776" t="s">
        <v>22</v>
      </c>
      <c r="H101" s="1776" t="s">
        <v>22</v>
      </c>
      <c r="I101" s="1776" t="s">
        <v>806</v>
      </c>
    </row>
    <row r="102" spans="1:9" ht="11.25" customHeight="1">
      <c r="A102" s="1776" t="s">
        <v>2247</v>
      </c>
      <c r="B102" s="1776" t="s">
        <v>16</v>
      </c>
      <c r="C102" s="1776" t="s">
        <v>2635</v>
      </c>
      <c r="D102" s="1776" t="s">
        <v>2636</v>
      </c>
      <c r="E102" s="1776" t="s">
        <v>2637</v>
      </c>
      <c r="F102" s="1776" t="s">
        <v>2638</v>
      </c>
      <c r="G102" s="1776" t="s">
        <v>2639</v>
      </c>
      <c r="H102" s="1776" t="s">
        <v>22</v>
      </c>
      <c r="I102" s="1776" t="s">
        <v>806</v>
      </c>
    </row>
    <row r="103" spans="1:9" ht="11.25" customHeight="1">
      <c r="A103" s="1776" t="s">
        <v>2247</v>
      </c>
      <c r="B103" s="1776" t="s">
        <v>16</v>
      </c>
      <c r="C103" s="1776" t="s">
        <v>2640</v>
      </c>
      <c r="D103" s="1776" t="s">
        <v>2641</v>
      </c>
      <c r="E103" s="1776" t="s">
        <v>2642</v>
      </c>
      <c r="F103" s="1776" t="s">
        <v>2643</v>
      </c>
      <c r="G103" s="1776" t="s">
        <v>2644</v>
      </c>
      <c r="H103" s="1776" t="s">
        <v>22</v>
      </c>
      <c r="I103" s="1776" t="s">
        <v>806</v>
      </c>
    </row>
    <row r="104" spans="1:9" ht="11.25" customHeight="1">
      <c r="A104" s="1776" t="s">
        <v>2247</v>
      </c>
      <c r="B104" s="1776" t="s">
        <v>16</v>
      </c>
      <c r="C104" s="1776" t="s">
        <v>2645</v>
      </c>
      <c r="D104" s="1776" t="s">
        <v>2646</v>
      </c>
      <c r="E104" s="1776" t="s">
        <v>2647</v>
      </c>
      <c r="F104" s="1776" t="s">
        <v>2416</v>
      </c>
      <c r="G104" s="1776" t="s">
        <v>2648</v>
      </c>
      <c r="H104" s="1776" t="s">
        <v>22</v>
      </c>
      <c r="I104" s="1776" t="s">
        <v>806</v>
      </c>
    </row>
    <row r="105" spans="1:9" ht="11.25" customHeight="1">
      <c r="A105" s="1776" t="s">
        <v>2247</v>
      </c>
      <c r="B105" s="1776" t="s">
        <v>16</v>
      </c>
      <c r="C105" s="1776" t="s">
        <v>2649</v>
      </c>
      <c r="D105" s="1776" t="s">
        <v>2650</v>
      </c>
      <c r="E105" s="1776" t="s">
        <v>2651</v>
      </c>
      <c r="F105" s="1776" t="s">
        <v>2293</v>
      </c>
      <c r="G105" s="1776" t="s">
        <v>2652</v>
      </c>
      <c r="H105" s="1776" t="s">
        <v>22</v>
      </c>
      <c r="I105" s="1776" t="s">
        <v>806</v>
      </c>
    </row>
    <row r="106" spans="1:9" ht="11.25" customHeight="1">
      <c r="A106" s="1776" t="s">
        <v>2247</v>
      </c>
      <c r="B106" s="1776" t="s">
        <v>16</v>
      </c>
      <c r="C106" s="1776" t="s">
        <v>2653</v>
      </c>
      <c r="D106" s="1776" t="s">
        <v>2654</v>
      </c>
      <c r="E106" s="1776" t="s">
        <v>2655</v>
      </c>
      <c r="F106" s="1776" t="s">
        <v>2293</v>
      </c>
      <c r="G106" s="1776" t="s">
        <v>2656</v>
      </c>
      <c r="H106" s="1776" t="s">
        <v>22</v>
      </c>
      <c r="I106" s="1776" t="s">
        <v>806</v>
      </c>
    </row>
    <row r="107" spans="1:9" ht="11.25" customHeight="1">
      <c r="A107" s="1776" t="s">
        <v>2247</v>
      </c>
      <c r="B107" s="1776" t="s">
        <v>16</v>
      </c>
      <c r="C107" s="1776" t="s">
        <v>2657</v>
      </c>
      <c r="D107" s="1776" t="s">
        <v>2658</v>
      </c>
      <c r="E107" s="1776" t="s">
        <v>2659</v>
      </c>
      <c r="F107" s="1776" t="s">
        <v>2487</v>
      </c>
      <c r="G107" s="1776" t="s">
        <v>22</v>
      </c>
      <c r="H107" s="1776" t="s">
        <v>22</v>
      </c>
      <c r="I107" s="1776" t="s">
        <v>806</v>
      </c>
    </row>
    <row r="108" spans="1:9" ht="11.25" customHeight="1">
      <c r="A108" s="1776" t="s">
        <v>2247</v>
      </c>
      <c r="B108" s="1776" t="s">
        <v>16</v>
      </c>
      <c r="C108" s="1776" t="s">
        <v>2660</v>
      </c>
      <c r="D108" s="1776" t="s">
        <v>2661</v>
      </c>
      <c r="E108" s="1776" t="s">
        <v>2662</v>
      </c>
      <c r="F108" s="1776" t="s">
        <v>2402</v>
      </c>
      <c r="G108" s="1776" t="s">
        <v>2663</v>
      </c>
      <c r="H108" s="1776" t="s">
        <v>22</v>
      </c>
      <c r="I108" s="1776" t="s">
        <v>806</v>
      </c>
    </row>
    <row r="109" spans="1:9" ht="11.25" customHeight="1">
      <c r="A109" s="1776" t="s">
        <v>2247</v>
      </c>
      <c r="B109" s="1776" t="s">
        <v>16</v>
      </c>
      <c r="C109" s="1776" t="s">
        <v>2664</v>
      </c>
      <c r="D109" s="1776" t="s">
        <v>2665</v>
      </c>
      <c r="E109" s="1776" t="s">
        <v>2666</v>
      </c>
      <c r="F109" s="1776" t="s">
        <v>2293</v>
      </c>
      <c r="G109" s="1776" t="s">
        <v>2667</v>
      </c>
      <c r="H109" s="1776" t="s">
        <v>22</v>
      </c>
      <c r="I109" s="1776" t="s">
        <v>806</v>
      </c>
    </row>
    <row r="110" spans="1:9" ht="11.25" customHeight="1">
      <c r="A110" s="1776" t="s">
        <v>2247</v>
      </c>
      <c r="B110" s="1776" t="s">
        <v>16</v>
      </c>
      <c r="C110" s="1776" t="s">
        <v>2668</v>
      </c>
      <c r="D110" s="1776" t="s">
        <v>2669</v>
      </c>
      <c r="E110" s="1776" t="s">
        <v>2670</v>
      </c>
      <c r="F110" s="1776" t="s">
        <v>2293</v>
      </c>
      <c r="G110" s="1776" t="s">
        <v>2671</v>
      </c>
      <c r="H110" s="1776" t="s">
        <v>22</v>
      </c>
      <c r="I110" s="1776" t="s">
        <v>806</v>
      </c>
    </row>
    <row r="111" spans="1:9" ht="11.25" customHeight="1">
      <c r="A111" s="1776" t="s">
        <v>2247</v>
      </c>
      <c r="B111" s="1776" t="s">
        <v>16</v>
      </c>
      <c r="C111" s="1776" t="s">
        <v>2672</v>
      </c>
      <c r="D111" s="1776" t="s">
        <v>2673</v>
      </c>
      <c r="E111" s="1776" t="s">
        <v>2674</v>
      </c>
      <c r="F111" s="1776" t="s">
        <v>2293</v>
      </c>
      <c r="G111" s="1776" t="s">
        <v>2675</v>
      </c>
      <c r="H111" s="1776" t="s">
        <v>22</v>
      </c>
      <c r="I111" s="1776" t="s">
        <v>806</v>
      </c>
    </row>
    <row r="112" spans="1:9" ht="11.25" customHeight="1">
      <c r="A112" s="1776" t="s">
        <v>2247</v>
      </c>
      <c r="B112" s="1776" t="s">
        <v>16</v>
      </c>
      <c r="C112" s="1776" t="s">
        <v>2676</v>
      </c>
      <c r="D112" s="1776" t="s">
        <v>2677</v>
      </c>
      <c r="E112" s="1776" t="s">
        <v>2678</v>
      </c>
      <c r="F112" s="1776" t="s">
        <v>2416</v>
      </c>
      <c r="G112" s="1776" t="s">
        <v>2679</v>
      </c>
      <c r="H112" s="1776" t="s">
        <v>22</v>
      </c>
      <c r="I112" s="1776" t="s">
        <v>806</v>
      </c>
    </row>
    <row r="113" spans="1:9" ht="11.25" customHeight="1">
      <c r="A113" s="1776" t="s">
        <v>2247</v>
      </c>
      <c r="B113" s="1776" t="s">
        <v>16</v>
      </c>
      <c r="C113" s="1776" t="s">
        <v>2680</v>
      </c>
      <c r="D113" s="1776" t="s">
        <v>2681</v>
      </c>
      <c r="E113" s="1776" t="s">
        <v>2682</v>
      </c>
      <c r="F113" s="1776" t="s">
        <v>2683</v>
      </c>
      <c r="G113" s="1776" t="s">
        <v>2684</v>
      </c>
      <c r="H113" s="1776" t="s">
        <v>22</v>
      </c>
      <c r="I113" s="1776" t="s">
        <v>806</v>
      </c>
    </row>
    <row r="114" spans="1:9" ht="11.25" customHeight="1">
      <c r="A114" s="1776" t="s">
        <v>2247</v>
      </c>
      <c r="B114" s="1776" t="s">
        <v>16</v>
      </c>
      <c r="C114" s="1776" t="s">
        <v>2685</v>
      </c>
      <c r="D114" s="1776" t="s">
        <v>2686</v>
      </c>
      <c r="E114" s="1776" t="s">
        <v>2687</v>
      </c>
      <c r="F114" s="1776" t="s">
        <v>2683</v>
      </c>
      <c r="G114" s="1776" t="s">
        <v>2688</v>
      </c>
      <c r="H114" s="1776" t="s">
        <v>22</v>
      </c>
      <c r="I114" s="1776" t="s">
        <v>806</v>
      </c>
    </row>
    <row r="115" spans="1:9" ht="11.25" customHeight="1">
      <c r="A115" s="1776" t="s">
        <v>2247</v>
      </c>
      <c r="B115" s="1776" t="s">
        <v>16</v>
      </c>
      <c r="C115" s="1776" t="s">
        <v>2689</v>
      </c>
      <c r="D115" s="1776" t="s">
        <v>2690</v>
      </c>
      <c r="E115" s="1776" t="s">
        <v>2691</v>
      </c>
      <c r="F115" s="1776" t="s">
        <v>2256</v>
      </c>
      <c r="G115" s="1776" t="s">
        <v>2692</v>
      </c>
      <c r="H115" s="1776" t="s">
        <v>22</v>
      </c>
      <c r="I115" s="1776" t="s">
        <v>806</v>
      </c>
    </row>
    <row r="116" spans="1:9" ht="11.25" customHeight="1">
      <c r="A116" s="1776" t="s">
        <v>2247</v>
      </c>
      <c r="B116" s="1776" t="s">
        <v>16</v>
      </c>
      <c r="C116" s="1776" t="s">
        <v>2693</v>
      </c>
      <c r="D116" s="1776" t="s">
        <v>2694</v>
      </c>
      <c r="E116" s="1776" t="s">
        <v>2695</v>
      </c>
      <c r="F116" s="1776" t="s">
        <v>2260</v>
      </c>
      <c r="G116" s="1776" t="s">
        <v>2696</v>
      </c>
      <c r="H116" s="1776" t="s">
        <v>22</v>
      </c>
      <c r="I116" s="1776" t="s">
        <v>806</v>
      </c>
    </row>
    <row r="117" spans="1:9" ht="11.25" customHeight="1">
      <c r="A117" s="1776" t="s">
        <v>2247</v>
      </c>
      <c r="B117" s="1776" t="s">
        <v>16</v>
      </c>
      <c r="C117" s="1776" t="s">
        <v>2697</v>
      </c>
      <c r="D117" s="1776" t="s">
        <v>2698</v>
      </c>
      <c r="E117" s="1776" t="s">
        <v>2699</v>
      </c>
      <c r="F117" s="1776" t="s">
        <v>2700</v>
      </c>
      <c r="G117" s="1776" t="s">
        <v>2701</v>
      </c>
      <c r="H117" s="1776" t="s">
        <v>22</v>
      </c>
      <c r="I117" s="1776" t="s">
        <v>806</v>
      </c>
    </row>
    <row r="118" spans="1:9" ht="11.25" customHeight="1">
      <c r="A118" s="1776" t="s">
        <v>2247</v>
      </c>
      <c r="B118" s="1776" t="s">
        <v>16</v>
      </c>
      <c r="C118" s="1776" t="s">
        <v>2702</v>
      </c>
      <c r="D118" s="1776" t="s">
        <v>2703</v>
      </c>
      <c r="E118" s="1776" t="s">
        <v>2704</v>
      </c>
      <c r="F118" s="1776" t="s">
        <v>2315</v>
      </c>
      <c r="G118" s="1776" t="s">
        <v>22</v>
      </c>
      <c r="H118" s="1776" t="s">
        <v>22</v>
      </c>
      <c r="I118" s="1776" t="s">
        <v>806</v>
      </c>
    </row>
    <row r="119" spans="1:9" ht="11.25" customHeight="1">
      <c r="A119" s="1776" t="s">
        <v>2247</v>
      </c>
      <c r="B119" s="1776" t="s">
        <v>16</v>
      </c>
      <c r="C119" s="1776" t="s">
        <v>2705</v>
      </c>
      <c r="D119" s="1776" t="s">
        <v>2706</v>
      </c>
      <c r="E119" s="1776" t="s">
        <v>2707</v>
      </c>
      <c r="F119" s="1776" t="s">
        <v>50</v>
      </c>
      <c r="G119" s="1776" t="s">
        <v>2708</v>
      </c>
      <c r="H119" s="1776" t="s">
        <v>22</v>
      </c>
      <c r="I119" s="1776" t="s">
        <v>806</v>
      </c>
    </row>
    <row r="120" spans="1:9" ht="11.25" customHeight="1">
      <c r="A120" s="1776" t="s">
        <v>2247</v>
      </c>
      <c r="B120" s="1776" t="s">
        <v>16</v>
      </c>
      <c r="C120" s="1776" t="s">
        <v>2709</v>
      </c>
      <c r="D120" s="1776" t="s">
        <v>2710</v>
      </c>
      <c r="E120" s="1776" t="s">
        <v>2711</v>
      </c>
      <c r="F120" s="1776" t="s">
        <v>2260</v>
      </c>
      <c r="G120" s="1776" t="s">
        <v>22</v>
      </c>
      <c r="H120" s="1776" t="s">
        <v>22</v>
      </c>
      <c r="I120" s="1776" t="s">
        <v>806</v>
      </c>
    </row>
    <row r="121" spans="1:9" ht="11.25" customHeight="1">
      <c r="A121" s="1776" t="s">
        <v>2247</v>
      </c>
      <c r="B121" s="1776" t="s">
        <v>16</v>
      </c>
      <c r="C121" s="1776" t="s">
        <v>2712</v>
      </c>
      <c r="D121" s="1776" t="s">
        <v>2713</v>
      </c>
      <c r="E121" s="1776" t="s">
        <v>2714</v>
      </c>
      <c r="F121" s="1776" t="s">
        <v>2700</v>
      </c>
      <c r="G121" s="1776" t="s">
        <v>22</v>
      </c>
      <c r="H121" s="1776" t="s">
        <v>22</v>
      </c>
      <c r="I121" s="1776" t="s">
        <v>806</v>
      </c>
    </row>
    <row r="122" spans="1:9" ht="11.25" customHeight="1">
      <c r="A122" s="1776" t="s">
        <v>2247</v>
      </c>
      <c r="B122" s="1776" t="s">
        <v>16</v>
      </c>
      <c r="C122" s="1776" t="s">
        <v>2715</v>
      </c>
      <c r="D122" s="1776" t="s">
        <v>2716</v>
      </c>
      <c r="E122" s="1776" t="s">
        <v>2717</v>
      </c>
      <c r="F122" s="1776" t="s">
        <v>2718</v>
      </c>
      <c r="G122" s="1776" t="s">
        <v>2719</v>
      </c>
      <c r="H122" s="1776" t="s">
        <v>22</v>
      </c>
      <c r="I122" s="1776" t="s">
        <v>806</v>
      </c>
    </row>
    <row r="123" spans="1:9" ht="11.25" customHeight="1">
      <c r="A123" s="1776" t="s">
        <v>2247</v>
      </c>
      <c r="B123" s="1776" t="s">
        <v>16</v>
      </c>
      <c r="C123" s="1776" t="s">
        <v>2720</v>
      </c>
      <c r="D123" s="1776" t="s">
        <v>2721</v>
      </c>
      <c r="E123" s="1776" t="s">
        <v>2722</v>
      </c>
      <c r="F123" s="1776" t="s">
        <v>2496</v>
      </c>
      <c r="G123" s="1776" t="s">
        <v>2723</v>
      </c>
      <c r="H123" s="1776" t="s">
        <v>22</v>
      </c>
      <c r="I123" s="1776" t="s">
        <v>806</v>
      </c>
    </row>
    <row r="124" spans="1:9" ht="11.25" customHeight="1">
      <c r="A124" s="1776" t="s">
        <v>2247</v>
      </c>
      <c r="B124" s="1776" t="s">
        <v>16</v>
      </c>
      <c r="C124" s="1776" t="s">
        <v>2724</v>
      </c>
      <c r="D124" s="1776" t="s">
        <v>2725</v>
      </c>
      <c r="E124" s="1776" t="s">
        <v>2726</v>
      </c>
      <c r="F124" s="1776" t="s">
        <v>2265</v>
      </c>
      <c r="G124" s="1776" t="s">
        <v>2727</v>
      </c>
      <c r="H124" s="1776" t="s">
        <v>22</v>
      </c>
      <c r="I124" s="1776" t="s">
        <v>806</v>
      </c>
    </row>
    <row r="125" spans="1:9" ht="11.25" customHeight="1">
      <c r="A125" s="1776" t="s">
        <v>2247</v>
      </c>
      <c r="B125" s="1776" t="s">
        <v>16</v>
      </c>
      <c r="C125" s="1776" t="s">
        <v>2728</v>
      </c>
      <c r="D125" s="1776" t="s">
        <v>2729</v>
      </c>
      <c r="E125" s="1776" t="s">
        <v>2730</v>
      </c>
      <c r="F125" s="1776" t="s">
        <v>2293</v>
      </c>
      <c r="G125" s="1776" t="s">
        <v>2656</v>
      </c>
      <c r="H125" s="1776" t="s">
        <v>22</v>
      </c>
      <c r="I125" s="1776" t="s">
        <v>806</v>
      </c>
    </row>
    <row r="126" spans="1:9" ht="11.25" customHeight="1">
      <c r="A126" s="1776" t="s">
        <v>2247</v>
      </c>
      <c r="B126" s="1776" t="s">
        <v>16</v>
      </c>
      <c r="C126" s="1776" t="s">
        <v>2731</v>
      </c>
      <c r="D126" s="1776" t="s">
        <v>2732</v>
      </c>
      <c r="E126" s="1776" t="s">
        <v>2733</v>
      </c>
      <c r="F126" s="1776" t="s">
        <v>2491</v>
      </c>
      <c r="G126" s="1776" t="s">
        <v>22</v>
      </c>
      <c r="H126" s="1776" t="s">
        <v>22</v>
      </c>
      <c r="I126" s="1776" t="s">
        <v>806</v>
      </c>
    </row>
    <row r="127" spans="1:9" ht="11.25" customHeight="1">
      <c r="A127" s="1776" t="s">
        <v>2247</v>
      </c>
      <c r="B127" s="1776" t="s">
        <v>16</v>
      </c>
      <c r="C127" s="1776" t="s">
        <v>2734</v>
      </c>
      <c r="D127" s="1776" t="s">
        <v>2735</v>
      </c>
      <c r="E127" s="1776" t="s">
        <v>2736</v>
      </c>
      <c r="F127" s="1776" t="s">
        <v>2293</v>
      </c>
      <c r="G127" s="1776" t="s">
        <v>2737</v>
      </c>
      <c r="H127" s="1776" t="s">
        <v>22</v>
      </c>
      <c r="I127" s="1776" t="s">
        <v>806</v>
      </c>
    </row>
    <row r="128" spans="1:9" ht="11.25" customHeight="1">
      <c r="A128" s="1776" t="s">
        <v>2247</v>
      </c>
      <c r="B128" s="1776" t="s">
        <v>16</v>
      </c>
      <c r="C128" s="1776" t="s">
        <v>2738</v>
      </c>
      <c r="D128" s="1776" t="s">
        <v>2739</v>
      </c>
      <c r="E128" s="1776" t="s">
        <v>2740</v>
      </c>
      <c r="F128" s="1776" t="s">
        <v>2293</v>
      </c>
      <c r="G128" s="1776" t="s">
        <v>2741</v>
      </c>
      <c r="H128" s="1776" t="s">
        <v>22</v>
      </c>
      <c r="I128" s="1776" t="s">
        <v>806</v>
      </c>
    </row>
    <row r="129" spans="1:9" ht="11.25" customHeight="1">
      <c r="A129" s="1776" t="s">
        <v>2247</v>
      </c>
      <c r="B129" s="1776" t="s">
        <v>16</v>
      </c>
      <c r="C129" s="1776" t="s">
        <v>2742</v>
      </c>
      <c r="D129" s="1776" t="s">
        <v>2743</v>
      </c>
      <c r="E129" s="1776" t="s">
        <v>2744</v>
      </c>
      <c r="F129" s="1776" t="s">
        <v>2275</v>
      </c>
      <c r="G129" s="1776" t="s">
        <v>22</v>
      </c>
      <c r="H129" s="1776" t="s">
        <v>22</v>
      </c>
      <c r="I129" s="1776" t="s">
        <v>806</v>
      </c>
    </row>
    <row r="130" spans="1:9" ht="11.25" customHeight="1">
      <c r="A130" s="1776" t="s">
        <v>2247</v>
      </c>
      <c r="B130" s="1776" t="s">
        <v>16</v>
      </c>
      <c r="C130" s="1776" t="s">
        <v>2745</v>
      </c>
      <c r="D130" s="1776" t="s">
        <v>2746</v>
      </c>
      <c r="E130" s="1776" t="s">
        <v>2747</v>
      </c>
      <c r="F130" s="1776" t="s">
        <v>2293</v>
      </c>
      <c r="G130" s="1776" t="s">
        <v>2748</v>
      </c>
      <c r="H130" s="1776" t="s">
        <v>22</v>
      </c>
      <c r="I130" s="1776" t="s">
        <v>806</v>
      </c>
    </row>
    <row r="131" spans="1:9" ht="11.25" customHeight="1">
      <c r="A131" s="1776" t="s">
        <v>2247</v>
      </c>
      <c r="B131" s="1776" t="s">
        <v>16</v>
      </c>
      <c r="C131" s="1776" t="s">
        <v>2749</v>
      </c>
      <c r="D131" s="1776" t="s">
        <v>2750</v>
      </c>
      <c r="E131" s="1776" t="s">
        <v>2751</v>
      </c>
      <c r="F131" s="1776" t="s">
        <v>2293</v>
      </c>
      <c r="G131" s="1776" t="s">
        <v>2752</v>
      </c>
      <c r="H131" s="1776" t="s">
        <v>22</v>
      </c>
      <c r="I131" s="1776" t="s">
        <v>806</v>
      </c>
    </row>
    <row r="132" spans="1:9" ht="11.25" customHeight="1">
      <c r="A132" s="1776" t="s">
        <v>2247</v>
      </c>
      <c r="B132" s="1776" t="s">
        <v>16</v>
      </c>
      <c r="C132" s="1776" t="s">
        <v>2753</v>
      </c>
      <c r="D132" s="1776" t="s">
        <v>2754</v>
      </c>
      <c r="E132" s="1776" t="s">
        <v>2755</v>
      </c>
      <c r="F132" s="1776" t="s">
        <v>2335</v>
      </c>
      <c r="G132" s="1776" t="s">
        <v>2756</v>
      </c>
      <c r="H132" s="1776" t="s">
        <v>22</v>
      </c>
      <c r="I132" s="1776" t="s">
        <v>806</v>
      </c>
    </row>
    <row r="133" spans="1:9" ht="11.25" customHeight="1">
      <c r="A133" s="1776" t="s">
        <v>2247</v>
      </c>
      <c r="B133" s="1776" t="s">
        <v>16</v>
      </c>
      <c r="C133" s="1776" t="s">
        <v>2757</v>
      </c>
      <c r="D133" s="1776" t="s">
        <v>2758</v>
      </c>
      <c r="E133" s="1776" t="s">
        <v>2759</v>
      </c>
      <c r="F133" s="1776" t="s">
        <v>2760</v>
      </c>
      <c r="G133" s="1776" t="s">
        <v>2761</v>
      </c>
      <c r="H133" s="1776" t="s">
        <v>22</v>
      </c>
      <c r="I133" s="1776" t="s">
        <v>806</v>
      </c>
    </row>
    <row r="134" spans="1:9" ht="11.25" customHeight="1">
      <c r="A134" s="1776" t="s">
        <v>2247</v>
      </c>
      <c r="B134" s="1776" t="s">
        <v>16</v>
      </c>
      <c r="C134" s="1776" t="s">
        <v>2762</v>
      </c>
      <c r="D134" s="1776" t="s">
        <v>2763</v>
      </c>
      <c r="E134" s="1776" t="s">
        <v>2764</v>
      </c>
      <c r="F134" s="1776" t="s">
        <v>2293</v>
      </c>
      <c r="G134" s="1776" t="s">
        <v>22</v>
      </c>
      <c r="H134" s="1776" t="s">
        <v>22</v>
      </c>
      <c r="I134" s="1776" t="s">
        <v>806</v>
      </c>
    </row>
    <row r="135" spans="1:9" ht="11.25" customHeight="1">
      <c r="A135" s="1776" t="s">
        <v>2247</v>
      </c>
      <c r="B135" s="1776" t="s">
        <v>16</v>
      </c>
      <c r="C135" s="1776" t="s">
        <v>2765</v>
      </c>
      <c r="D135" s="1776" t="s">
        <v>2766</v>
      </c>
      <c r="E135" s="1776" t="s">
        <v>2767</v>
      </c>
      <c r="F135" s="1776" t="s">
        <v>2433</v>
      </c>
      <c r="G135" s="1776" t="s">
        <v>22</v>
      </c>
      <c r="H135" s="1776" t="s">
        <v>22</v>
      </c>
      <c r="I135" s="1776" t="s">
        <v>806</v>
      </c>
    </row>
    <row r="136" spans="1:9" ht="11.25" customHeight="1">
      <c r="A136" s="1776" t="s">
        <v>2247</v>
      </c>
      <c r="B136" s="1776" t="s">
        <v>16</v>
      </c>
      <c r="C136" s="1776" t="s">
        <v>2768</v>
      </c>
      <c r="D136" s="1776" t="s">
        <v>2769</v>
      </c>
      <c r="E136" s="1776" t="s">
        <v>2297</v>
      </c>
      <c r="F136" s="1776" t="s">
        <v>2770</v>
      </c>
      <c r="G136" s="1776" t="s">
        <v>2771</v>
      </c>
      <c r="H136" s="1776" t="s">
        <v>22</v>
      </c>
      <c r="I136" s="1776" t="s">
        <v>806</v>
      </c>
    </row>
    <row r="137" spans="1:9" ht="11.25" customHeight="1">
      <c r="A137" s="1776" t="s">
        <v>2247</v>
      </c>
      <c r="B137" s="1776" t="s">
        <v>16</v>
      </c>
      <c r="C137" s="1776" t="s">
        <v>2772</v>
      </c>
      <c r="D137" s="1776" t="s">
        <v>2769</v>
      </c>
      <c r="E137" s="1776" t="s">
        <v>2297</v>
      </c>
      <c r="F137" s="1776" t="s">
        <v>2773</v>
      </c>
      <c r="G137" s="1776" t="s">
        <v>2771</v>
      </c>
      <c r="H137" s="1776" t="s">
        <v>22</v>
      </c>
      <c r="I137" s="1776" t="s">
        <v>806</v>
      </c>
    </row>
    <row r="138" spans="1:9" ht="11.25" customHeight="1">
      <c r="A138" s="1776" t="s">
        <v>2247</v>
      </c>
      <c r="B138" s="1776" t="s">
        <v>16</v>
      </c>
      <c r="C138" s="1776" t="s">
        <v>2774</v>
      </c>
      <c r="D138" s="1776" t="s">
        <v>2769</v>
      </c>
      <c r="E138" s="1776" t="s">
        <v>2297</v>
      </c>
      <c r="F138" s="1776" t="s">
        <v>2775</v>
      </c>
      <c r="G138" s="1776" t="s">
        <v>22</v>
      </c>
      <c r="H138" s="1776" t="s">
        <v>22</v>
      </c>
      <c r="I138" s="1776" t="s">
        <v>806</v>
      </c>
    </row>
    <row r="139" spans="1:9" ht="11.25" customHeight="1">
      <c r="A139" s="1776" t="s">
        <v>2247</v>
      </c>
      <c r="B139" s="1776" t="s">
        <v>16</v>
      </c>
      <c r="C139" s="1776" t="s">
        <v>2776</v>
      </c>
      <c r="D139" s="1776" t="s">
        <v>2777</v>
      </c>
      <c r="E139" s="1776" t="s">
        <v>2778</v>
      </c>
      <c r="F139" s="1776" t="s">
        <v>2779</v>
      </c>
      <c r="G139" s="1776" t="s">
        <v>22</v>
      </c>
      <c r="H139" s="1776" t="s">
        <v>22</v>
      </c>
      <c r="I139" s="1776" t="s">
        <v>806</v>
      </c>
    </row>
    <row r="140" spans="1:9" ht="11.25" customHeight="1">
      <c r="A140" s="1776" t="s">
        <v>2247</v>
      </c>
      <c r="B140" s="1776" t="s">
        <v>16</v>
      </c>
      <c r="C140" s="1776" t="s">
        <v>2780</v>
      </c>
      <c r="D140" s="1776" t="s">
        <v>2781</v>
      </c>
      <c r="E140" s="1776" t="s">
        <v>2782</v>
      </c>
      <c r="F140" s="1776" t="s">
        <v>2783</v>
      </c>
      <c r="G140" s="1776" t="s">
        <v>22</v>
      </c>
      <c r="H140" s="1776" t="s">
        <v>22</v>
      </c>
      <c r="I140" s="1776" t="s">
        <v>806</v>
      </c>
    </row>
    <row r="141" spans="1:9" ht="11.25" customHeight="1">
      <c r="A141" s="1776" t="s">
        <v>2247</v>
      </c>
      <c r="B141" s="1776" t="s">
        <v>16</v>
      </c>
      <c r="C141" s="1776" t="s">
        <v>2784</v>
      </c>
      <c r="D141" s="1776" t="s">
        <v>2785</v>
      </c>
      <c r="E141" s="1776" t="s">
        <v>2786</v>
      </c>
      <c r="F141" s="1776" t="s">
        <v>2256</v>
      </c>
      <c r="G141" s="1776" t="s">
        <v>22</v>
      </c>
      <c r="H141" s="1776" t="s">
        <v>22</v>
      </c>
      <c r="I141" s="1776" t="s">
        <v>806</v>
      </c>
    </row>
    <row r="142" spans="1:9" ht="11.25" customHeight="1">
      <c r="A142" s="1776" t="s">
        <v>2247</v>
      </c>
      <c r="B142" s="1776" t="s">
        <v>16</v>
      </c>
      <c r="C142" s="1776" t="s">
        <v>2787</v>
      </c>
      <c r="D142" s="1776" t="s">
        <v>2788</v>
      </c>
      <c r="E142" s="1776" t="s">
        <v>2789</v>
      </c>
      <c r="F142" s="1776" t="s">
        <v>2482</v>
      </c>
      <c r="G142" s="1776" t="s">
        <v>2790</v>
      </c>
      <c r="H142" s="1776" t="s">
        <v>22</v>
      </c>
      <c r="I142" s="1776" t="s">
        <v>806</v>
      </c>
    </row>
    <row r="143" spans="1:9" ht="11.25" customHeight="1">
      <c r="A143" s="1776" t="s">
        <v>2247</v>
      </c>
      <c r="B143" s="1776" t="s">
        <v>16</v>
      </c>
      <c r="C143" s="1776" t="s">
        <v>2791</v>
      </c>
      <c r="D143" s="1776" t="s">
        <v>2792</v>
      </c>
      <c r="E143" s="1776" t="s">
        <v>2793</v>
      </c>
      <c r="F143" s="1776" t="s">
        <v>2335</v>
      </c>
      <c r="G143" s="1776" t="s">
        <v>22</v>
      </c>
      <c r="H143" s="1776" t="s">
        <v>22</v>
      </c>
      <c r="I143" s="1776" t="s">
        <v>806</v>
      </c>
    </row>
    <row r="144" spans="1:9" ht="11.25" customHeight="1">
      <c r="A144" s="1776" t="s">
        <v>2247</v>
      </c>
      <c r="B144" s="1776" t="s">
        <v>16</v>
      </c>
      <c r="C144" s="1776" t="s">
        <v>2794</v>
      </c>
      <c r="D144" s="1776" t="s">
        <v>2795</v>
      </c>
      <c r="E144" s="1776" t="s">
        <v>2796</v>
      </c>
      <c r="F144" s="1776" t="s">
        <v>2797</v>
      </c>
      <c r="G144" s="1776" t="s">
        <v>22</v>
      </c>
      <c r="H144" s="1776" t="s">
        <v>22</v>
      </c>
      <c r="I144" s="1776" t="s">
        <v>806</v>
      </c>
    </row>
    <row r="145" spans="1:9" ht="11.25" customHeight="1">
      <c r="A145" s="1776" t="s">
        <v>2247</v>
      </c>
      <c r="B145" s="1776" t="s">
        <v>16</v>
      </c>
      <c r="C145" s="1776" t="s">
        <v>2798</v>
      </c>
      <c r="D145" s="1776" t="s">
        <v>2799</v>
      </c>
      <c r="E145" s="1776" t="s">
        <v>2800</v>
      </c>
      <c r="F145" s="1776" t="s">
        <v>2433</v>
      </c>
      <c r="G145" s="1776" t="s">
        <v>22</v>
      </c>
      <c r="H145" s="1776" t="s">
        <v>22</v>
      </c>
      <c r="I145" s="1776" t="s">
        <v>806</v>
      </c>
    </row>
    <row r="146" spans="1:9" ht="11.25" customHeight="1">
      <c r="A146" s="1776" t="s">
        <v>2247</v>
      </c>
      <c r="B146" s="1776" t="s">
        <v>16</v>
      </c>
      <c r="C146" s="1776" t="s">
        <v>2248</v>
      </c>
      <c r="D146" s="1776" t="s">
        <v>2249</v>
      </c>
      <c r="E146" s="1776" t="s">
        <v>2250</v>
      </c>
      <c r="F146" s="1776" t="s">
        <v>2251</v>
      </c>
      <c r="G146" s="1776" t="s">
        <v>2252</v>
      </c>
      <c r="H146" s="1776" t="s">
        <v>22</v>
      </c>
      <c r="I146" s="1776" t="s">
        <v>892</v>
      </c>
    </row>
    <row r="147" spans="1:9" ht="11.25" customHeight="1">
      <c r="A147" s="1776" t="s">
        <v>2247</v>
      </c>
      <c r="B147" s="1776" t="s">
        <v>16</v>
      </c>
      <c r="C147" s="1776" t="s">
        <v>2257</v>
      </c>
      <c r="D147" s="1776" t="s">
        <v>2258</v>
      </c>
      <c r="E147" s="1776" t="s">
        <v>2259</v>
      </c>
      <c r="F147" s="1776" t="s">
        <v>2260</v>
      </c>
      <c r="G147" s="1776" t="s">
        <v>2261</v>
      </c>
      <c r="H147" s="1776" t="s">
        <v>22</v>
      </c>
      <c r="I147" s="1776" t="s">
        <v>892</v>
      </c>
    </row>
    <row r="148" spans="1:9" ht="11.25" customHeight="1">
      <c r="A148" s="1776" t="s">
        <v>2247</v>
      </c>
      <c r="B148" s="1776" t="s">
        <v>16</v>
      </c>
      <c r="C148" s="1776" t="s">
        <v>2262</v>
      </c>
      <c r="D148" s="1776" t="s">
        <v>2263</v>
      </c>
      <c r="E148" s="1776" t="s">
        <v>2264</v>
      </c>
      <c r="F148" s="1776" t="s">
        <v>2265</v>
      </c>
      <c r="G148" s="1776" t="s">
        <v>2266</v>
      </c>
      <c r="H148" s="1776" t="s">
        <v>22</v>
      </c>
      <c r="I148" s="1776" t="s">
        <v>892</v>
      </c>
    </row>
    <row r="149" spans="1:9" ht="11.25" customHeight="1">
      <c r="A149" s="1776" t="s">
        <v>2247</v>
      </c>
      <c r="B149" s="1776" t="s">
        <v>16</v>
      </c>
      <c r="C149" s="1776" t="s">
        <v>2267</v>
      </c>
      <c r="D149" s="1776" t="s">
        <v>2268</v>
      </c>
      <c r="E149" s="1776" t="s">
        <v>2269</v>
      </c>
      <c r="F149" s="1776" t="s">
        <v>2270</v>
      </c>
      <c r="G149" s="1776" t="s">
        <v>2271</v>
      </c>
      <c r="H149" s="1776" t="s">
        <v>22</v>
      </c>
      <c r="I149" s="1776" t="s">
        <v>892</v>
      </c>
    </row>
    <row r="150" spans="1:9" ht="11.25" customHeight="1">
      <c r="A150" s="1776" t="s">
        <v>2247</v>
      </c>
      <c r="B150" s="1776" t="s">
        <v>16</v>
      </c>
      <c r="C150" s="1776" t="s">
        <v>2272</v>
      </c>
      <c r="D150" s="1776" t="s">
        <v>2273</v>
      </c>
      <c r="E150" s="1776" t="s">
        <v>2274</v>
      </c>
      <c r="F150" s="1776" t="s">
        <v>2275</v>
      </c>
      <c r="G150" s="1776" t="s">
        <v>2276</v>
      </c>
      <c r="H150" s="1776" t="s">
        <v>22</v>
      </c>
      <c r="I150" s="1776" t="s">
        <v>892</v>
      </c>
    </row>
    <row r="151" spans="1:9" ht="11.25" customHeight="1">
      <c r="A151" s="1776" t="s">
        <v>2247</v>
      </c>
      <c r="B151" s="1776" t="s">
        <v>16</v>
      </c>
      <c r="C151" s="1776" t="s">
        <v>2282</v>
      </c>
      <c r="D151" s="1776" t="s">
        <v>2283</v>
      </c>
      <c r="E151" s="1776" t="s">
        <v>2284</v>
      </c>
      <c r="F151" s="1776" t="s">
        <v>2285</v>
      </c>
      <c r="G151" s="1776" t="s">
        <v>22</v>
      </c>
      <c r="H151" s="1776" t="s">
        <v>22</v>
      </c>
      <c r="I151" s="1776" t="s">
        <v>892</v>
      </c>
    </row>
    <row r="152" spans="1:9" ht="11.25" customHeight="1">
      <c r="A152" s="1776" t="s">
        <v>2247</v>
      </c>
      <c r="B152" s="1776" t="s">
        <v>16</v>
      </c>
      <c r="C152" s="1776" t="s">
        <v>2286</v>
      </c>
      <c r="D152" s="1776" t="s">
        <v>2287</v>
      </c>
      <c r="E152" s="1776" t="s">
        <v>2288</v>
      </c>
      <c r="F152" s="1776" t="s">
        <v>2289</v>
      </c>
      <c r="G152" s="1776" t="s">
        <v>22</v>
      </c>
      <c r="H152" s="1776" t="s">
        <v>22</v>
      </c>
      <c r="I152" s="1776" t="s">
        <v>892</v>
      </c>
    </row>
    <row r="153" spans="1:9" ht="11.25" customHeight="1">
      <c r="A153" s="1776" t="s">
        <v>2247</v>
      </c>
      <c r="B153" s="1776" t="s">
        <v>16</v>
      </c>
      <c r="C153" s="1776" t="s">
        <v>22</v>
      </c>
      <c r="D153" s="1776" t="s">
        <v>2300</v>
      </c>
      <c r="E153" s="1776" t="s">
        <v>2301</v>
      </c>
      <c r="F153" s="1776" t="s">
        <v>2293</v>
      </c>
      <c r="G153" s="1776" t="s">
        <v>22</v>
      </c>
      <c r="H153" s="1776" t="s">
        <v>22</v>
      </c>
      <c r="I153" s="1776" t="s">
        <v>892</v>
      </c>
    </row>
    <row r="154" spans="1:9" ht="11.25" customHeight="1">
      <c r="A154" s="1776" t="s">
        <v>2247</v>
      </c>
      <c r="B154" s="1776" t="s">
        <v>16</v>
      </c>
      <c r="C154" s="1776" t="s">
        <v>2302</v>
      </c>
      <c r="D154" s="1776" t="s">
        <v>2303</v>
      </c>
      <c r="E154" s="1776" t="s">
        <v>2264</v>
      </c>
      <c r="F154" s="1776" t="s">
        <v>2293</v>
      </c>
      <c r="G154" s="1776" t="s">
        <v>22</v>
      </c>
      <c r="H154" s="1776" t="s">
        <v>22</v>
      </c>
      <c r="I154" s="1776" t="s">
        <v>892</v>
      </c>
    </row>
    <row r="155" spans="1:9" ht="11.25" customHeight="1">
      <c r="A155" s="1776" t="s">
        <v>2247</v>
      </c>
      <c r="B155" s="1776" t="s">
        <v>16</v>
      </c>
      <c r="C155" s="1776" t="s">
        <v>2320</v>
      </c>
      <c r="D155" s="1776" t="s">
        <v>2321</v>
      </c>
      <c r="E155" s="1776" t="s">
        <v>2322</v>
      </c>
      <c r="F155" s="1776" t="s">
        <v>573</v>
      </c>
      <c r="G155" s="1776" t="s">
        <v>2323</v>
      </c>
      <c r="H155" s="1776" t="s">
        <v>22</v>
      </c>
      <c r="I155" s="1776" t="s">
        <v>892</v>
      </c>
    </row>
    <row r="156" spans="1:9" ht="11.25" customHeight="1">
      <c r="A156" s="1776" t="s">
        <v>2247</v>
      </c>
      <c r="B156" s="1776" t="s">
        <v>16</v>
      </c>
      <c r="C156" s="1776" t="s">
        <v>2324</v>
      </c>
      <c r="D156" s="1776" t="s">
        <v>2325</v>
      </c>
      <c r="E156" s="1776" t="s">
        <v>2326</v>
      </c>
      <c r="F156" s="1776" t="s">
        <v>573</v>
      </c>
      <c r="G156" s="1776" t="s">
        <v>2327</v>
      </c>
      <c r="H156" s="1776" t="s">
        <v>22</v>
      </c>
      <c r="I156" s="1776" t="s">
        <v>892</v>
      </c>
    </row>
    <row r="157" spans="1:9" ht="11.25" customHeight="1">
      <c r="A157" s="1776" t="s">
        <v>2247</v>
      </c>
      <c r="B157" s="1776" t="s">
        <v>16</v>
      </c>
      <c r="C157" s="1776" t="s">
        <v>2336</v>
      </c>
      <c r="D157" s="1776" t="s">
        <v>2337</v>
      </c>
      <c r="E157" s="1776" t="s">
        <v>2338</v>
      </c>
      <c r="F157" s="1776" t="s">
        <v>2275</v>
      </c>
      <c r="G157" s="1776" t="s">
        <v>2339</v>
      </c>
      <c r="H157" s="1776" t="s">
        <v>22</v>
      </c>
      <c r="I157" s="1776" t="s">
        <v>892</v>
      </c>
    </row>
    <row r="158" spans="1:9" ht="11.25" customHeight="1">
      <c r="A158" s="1776" t="s">
        <v>2247</v>
      </c>
      <c r="B158" s="1776" t="s">
        <v>16</v>
      </c>
      <c r="C158" s="1776" t="s">
        <v>2340</v>
      </c>
      <c r="D158" s="1776" t="s">
        <v>2341</v>
      </c>
      <c r="E158" s="1776" t="s">
        <v>2342</v>
      </c>
      <c r="F158" s="1776" t="s">
        <v>2275</v>
      </c>
      <c r="G158" s="1776" t="s">
        <v>22</v>
      </c>
      <c r="H158" s="1776" t="s">
        <v>22</v>
      </c>
      <c r="I158" s="1776" t="s">
        <v>892</v>
      </c>
    </row>
    <row r="159" spans="1:9" ht="11.25" customHeight="1">
      <c r="A159" s="1776" t="s">
        <v>2247</v>
      </c>
      <c r="B159" s="1776" t="s">
        <v>16</v>
      </c>
      <c r="C159" s="1776" t="s">
        <v>2343</v>
      </c>
      <c r="D159" s="1776" t="s">
        <v>2344</v>
      </c>
      <c r="E159" s="1776" t="s">
        <v>2345</v>
      </c>
      <c r="F159" s="1776" t="s">
        <v>2293</v>
      </c>
      <c r="G159" s="1776" t="s">
        <v>22</v>
      </c>
      <c r="H159" s="1776" t="s">
        <v>22</v>
      </c>
      <c r="I159" s="1776" t="s">
        <v>892</v>
      </c>
    </row>
    <row r="160" spans="1:9" ht="11.25" customHeight="1">
      <c r="A160" s="1776" t="s">
        <v>2247</v>
      </c>
      <c r="B160" s="1776" t="s">
        <v>16</v>
      </c>
      <c r="C160" s="1776" t="s">
        <v>2409</v>
      </c>
      <c r="D160" s="1776" t="s">
        <v>2410</v>
      </c>
      <c r="E160" s="1776" t="s">
        <v>2411</v>
      </c>
      <c r="F160" s="1776" t="s">
        <v>2270</v>
      </c>
      <c r="G160" s="1776" t="s">
        <v>2412</v>
      </c>
      <c r="H160" s="1776" t="s">
        <v>22</v>
      </c>
      <c r="I160" s="1776" t="s">
        <v>892</v>
      </c>
    </row>
    <row r="161" spans="1:9" ht="11.25" customHeight="1">
      <c r="A161" s="1776" t="s">
        <v>2247</v>
      </c>
      <c r="B161" s="1776" t="s">
        <v>16</v>
      </c>
      <c r="C161" s="1776" t="s">
        <v>2413</v>
      </c>
      <c r="D161" s="1776" t="s">
        <v>2414</v>
      </c>
      <c r="E161" s="1776" t="s">
        <v>2415</v>
      </c>
      <c r="F161" s="1776" t="s">
        <v>2416</v>
      </c>
      <c r="G161" s="1776" t="s">
        <v>22</v>
      </c>
      <c r="H161" s="1776" t="s">
        <v>22</v>
      </c>
      <c r="I161" s="1776" t="s">
        <v>892</v>
      </c>
    </row>
    <row r="162" spans="1:9" ht="11.25" customHeight="1">
      <c r="A162" s="1776" t="s">
        <v>2247</v>
      </c>
      <c r="B162" s="1776" t="s">
        <v>16</v>
      </c>
      <c r="C162" s="1776" t="s">
        <v>2430</v>
      </c>
      <c r="D162" s="1776" t="s">
        <v>2431</v>
      </c>
      <c r="E162" s="1776" t="s">
        <v>2432</v>
      </c>
      <c r="F162" s="1776" t="s">
        <v>2433</v>
      </c>
      <c r="G162" s="1776" t="s">
        <v>2434</v>
      </c>
      <c r="H162" s="1776" t="s">
        <v>22</v>
      </c>
      <c r="I162" s="1776" t="s">
        <v>892</v>
      </c>
    </row>
    <row r="163" spans="1:9" ht="11.25" customHeight="1">
      <c r="A163" s="1776" t="s">
        <v>2247</v>
      </c>
      <c r="B163" s="1776" t="s">
        <v>16</v>
      </c>
      <c r="C163" s="1776" t="s">
        <v>2444</v>
      </c>
      <c r="D163" s="1776" t="s">
        <v>2445</v>
      </c>
      <c r="E163" s="1776" t="s">
        <v>2446</v>
      </c>
      <c r="F163" s="1776" t="s">
        <v>2256</v>
      </c>
      <c r="G163" s="1776" t="s">
        <v>2447</v>
      </c>
      <c r="H163" s="1776" t="s">
        <v>22</v>
      </c>
      <c r="I163" s="1776" t="s">
        <v>892</v>
      </c>
    </row>
    <row r="164" spans="1:9" ht="11.25" customHeight="1">
      <c r="A164" s="1776" t="s">
        <v>2247</v>
      </c>
      <c r="B164" s="1776" t="s">
        <v>16</v>
      </c>
      <c r="C164" s="1776" t="s">
        <v>2448</v>
      </c>
      <c r="D164" s="1776" t="s">
        <v>2449</v>
      </c>
      <c r="E164" s="1776" t="s">
        <v>2450</v>
      </c>
      <c r="F164" s="1776" t="s">
        <v>2260</v>
      </c>
      <c r="G164" s="1776" t="s">
        <v>22</v>
      </c>
      <c r="H164" s="1776" t="s">
        <v>22</v>
      </c>
      <c r="I164" s="1776" t="s">
        <v>892</v>
      </c>
    </row>
    <row r="165" spans="1:9" ht="11.25" customHeight="1">
      <c r="A165" s="1776" t="s">
        <v>2247</v>
      </c>
      <c r="B165" s="1776" t="s">
        <v>16</v>
      </c>
      <c r="C165" s="1776" t="s">
        <v>2451</v>
      </c>
      <c r="D165" s="1776" t="s">
        <v>2452</v>
      </c>
      <c r="E165" s="1776" t="s">
        <v>2453</v>
      </c>
      <c r="F165" s="1776" t="s">
        <v>2454</v>
      </c>
      <c r="G165" s="1776" t="s">
        <v>22</v>
      </c>
      <c r="H165" s="1776" t="s">
        <v>22</v>
      </c>
      <c r="I165" s="1776" t="s">
        <v>892</v>
      </c>
    </row>
    <row r="166" spans="1:9" ht="11.25" customHeight="1">
      <c r="A166" s="1776" t="s">
        <v>2247</v>
      </c>
      <c r="B166" s="1776" t="s">
        <v>16</v>
      </c>
      <c r="C166" s="1776" t="s">
        <v>2455</v>
      </c>
      <c r="D166" s="1776" t="s">
        <v>2456</v>
      </c>
      <c r="E166" s="1776" t="s">
        <v>2457</v>
      </c>
      <c r="F166" s="1776" t="s">
        <v>2275</v>
      </c>
      <c r="G166" s="1776" t="s">
        <v>22</v>
      </c>
      <c r="H166" s="1776" t="s">
        <v>22</v>
      </c>
      <c r="I166" s="1776" t="s">
        <v>892</v>
      </c>
    </row>
    <row r="167" spans="1:9" ht="11.25" customHeight="1">
      <c r="A167" s="1776" t="s">
        <v>2247</v>
      </c>
      <c r="B167" s="1776" t="s">
        <v>16</v>
      </c>
      <c r="C167" s="1776" t="s">
        <v>2479</v>
      </c>
      <c r="D167" s="1776" t="s">
        <v>2480</v>
      </c>
      <c r="E167" s="1776" t="s">
        <v>2481</v>
      </c>
      <c r="F167" s="1776" t="s">
        <v>2482</v>
      </c>
      <c r="G167" s="1776" t="s">
        <v>2483</v>
      </c>
      <c r="H167" s="1776" t="s">
        <v>22</v>
      </c>
      <c r="I167" s="1776" t="s">
        <v>892</v>
      </c>
    </row>
    <row r="168" spans="1:9" ht="11.25" customHeight="1">
      <c r="A168" s="1776" t="s">
        <v>2247</v>
      </c>
      <c r="B168" s="1776" t="s">
        <v>16</v>
      </c>
      <c r="C168" s="1776" t="s">
        <v>2488</v>
      </c>
      <c r="D168" s="1776" t="s">
        <v>2489</v>
      </c>
      <c r="E168" s="1776" t="s">
        <v>2490</v>
      </c>
      <c r="F168" s="1776" t="s">
        <v>2491</v>
      </c>
      <c r="G168" s="1776" t="s">
        <v>2492</v>
      </c>
      <c r="H168" s="1776" t="s">
        <v>22</v>
      </c>
      <c r="I168" s="1776" t="s">
        <v>892</v>
      </c>
    </row>
    <row r="169" spans="1:9" ht="11.25" customHeight="1">
      <c r="A169" s="1776" t="s">
        <v>2247</v>
      </c>
      <c r="B169" s="1776" t="s">
        <v>16</v>
      </c>
      <c r="C169" s="1776" t="s">
        <v>2493</v>
      </c>
      <c r="D169" s="1776" t="s">
        <v>2494</v>
      </c>
      <c r="E169" s="1776" t="s">
        <v>2495</v>
      </c>
      <c r="F169" s="1776" t="s">
        <v>2496</v>
      </c>
      <c r="G169" s="1776" t="s">
        <v>2497</v>
      </c>
      <c r="H169" s="1776" t="s">
        <v>22</v>
      </c>
      <c r="I169" s="1776" t="s">
        <v>892</v>
      </c>
    </row>
    <row r="170" spans="1:9" ht="11.25" customHeight="1">
      <c r="A170" s="1776" t="s">
        <v>2247</v>
      </c>
      <c r="B170" s="1776" t="s">
        <v>16</v>
      </c>
      <c r="C170" s="1776" t="s">
        <v>2501</v>
      </c>
      <c r="D170" s="1776" t="s">
        <v>2502</v>
      </c>
      <c r="E170" s="1776" t="s">
        <v>2503</v>
      </c>
      <c r="F170" s="1776" t="s">
        <v>2270</v>
      </c>
      <c r="G170" s="1776" t="s">
        <v>2504</v>
      </c>
      <c r="H170" s="1776" t="s">
        <v>22</v>
      </c>
      <c r="I170" s="1776" t="s">
        <v>892</v>
      </c>
    </row>
    <row r="171" spans="1:9" ht="11.25" customHeight="1">
      <c r="A171" s="1776" t="s">
        <v>2247</v>
      </c>
      <c r="B171" s="1776" t="s">
        <v>16</v>
      </c>
      <c r="C171" s="1776" t="s">
        <v>2514</v>
      </c>
      <c r="D171" s="1776" t="s">
        <v>2515</v>
      </c>
      <c r="E171" s="1776" t="s">
        <v>2516</v>
      </c>
      <c r="F171" s="1776" t="s">
        <v>2293</v>
      </c>
      <c r="G171" s="1776" t="s">
        <v>22</v>
      </c>
      <c r="H171" s="1776" t="s">
        <v>22</v>
      </c>
      <c r="I171" s="1776" t="s">
        <v>892</v>
      </c>
    </row>
    <row r="172" spans="1:9" ht="11.25" customHeight="1">
      <c r="A172" s="1776" t="s">
        <v>2247</v>
      </c>
      <c r="B172" s="1776" t="s">
        <v>16</v>
      </c>
      <c r="C172" s="1776" t="s">
        <v>2556</v>
      </c>
      <c r="D172" s="1776" t="s">
        <v>2557</v>
      </c>
      <c r="E172" s="1776" t="s">
        <v>2558</v>
      </c>
      <c r="F172" s="1776" t="s">
        <v>2260</v>
      </c>
      <c r="G172" s="1776" t="s">
        <v>2559</v>
      </c>
      <c r="H172" s="1776" t="s">
        <v>22</v>
      </c>
      <c r="I172" s="1776" t="s">
        <v>892</v>
      </c>
    </row>
    <row r="173" spans="1:9" ht="11.25" customHeight="1">
      <c r="A173" s="1776" t="s">
        <v>2247</v>
      </c>
      <c r="B173" s="1776" t="s">
        <v>16</v>
      </c>
      <c r="C173" s="1776" t="s">
        <v>2560</v>
      </c>
      <c r="D173" s="1776" t="s">
        <v>2561</v>
      </c>
      <c r="E173" s="1776" t="s">
        <v>2562</v>
      </c>
      <c r="F173" s="1776" t="s">
        <v>2293</v>
      </c>
      <c r="G173" s="1776" t="s">
        <v>2563</v>
      </c>
      <c r="H173" s="1776" t="s">
        <v>22</v>
      </c>
      <c r="I173" s="1776" t="s">
        <v>892</v>
      </c>
    </row>
    <row r="174" spans="1:9" ht="11.25" customHeight="1">
      <c r="A174" s="1776" t="s">
        <v>2247</v>
      </c>
      <c r="B174" s="1776" t="s">
        <v>16</v>
      </c>
      <c r="C174" s="1776" t="s">
        <v>2575</v>
      </c>
      <c r="D174" s="1776" t="s">
        <v>2576</v>
      </c>
      <c r="E174" s="1776" t="s">
        <v>2577</v>
      </c>
      <c r="F174" s="1776" t="s">
        <v>2578</v>
      </c>
      <c r="G174" s="1776" t="s">
        <v>22</v>
      </c>
      <c r="H174" s="1776" t="s">
        <v>22</v>
      </c>
      <c r="I174" s="1776" t="s">
        <v>892</v>
      </c>
    </row>
    <row r="175" spans="1:9" ht="11.25" customHeight="1">
      <c r="A175" s="1776" t="s">
        <v>2247</v>
      </c>
      <c r="B175" s="1776" t="s">
        <v>16</v>
      </c>
      <c r="C175" s="1776" t="s">
        <v>2602</v>
      </c>
      <c r="D175" s="1776" t="s">
        <v>2603</v>
      </c>
      <c r="E175" s="1776" t="s">
        <v>2604</v>
      </c>
      <c r="F175" s="1776" t="s">
        <v>2293</v>
      </c>
      <c r="G175" s="1776" t="s">
        <v>2605</v>
      </c>
      <c r="H175" s="1776" t="s">
        <v>22</v>
      </c>
      <c r="I175" s="1776" t="s">
        <v>892</v>
      </c>
    </row>
    <row r="176" spans="1:9" ht="11.25" customHeight="1">
      <c r="A176" s="1776" t="s">
        <v>2247</v>
      </c>
      <c r="B176" s="1776" t="s">
        <v>16</v>
      </c>
      <c r="C176" s="1776" t="s">
        <v>2613</v>
      </c>
      <c r="D176" s="1776" t="s">
        <v>2614</v>
      </c>
      <c r="E176" s="1776" t="s">
        <v>2615</v>
      </c>
      <c r="F176" s="1776" t="s">
        <v>2293</v>
      </c>
      <c r="G176" s="1776" t="s">
        <v>2616</v>
      </c>
      <c r="H176" s="1776" t="s">
        <v>22</v>
      </c>
      <c r="I176" s="1776" t="s">
        <v>892</v>
      </c>
    </row>
    <row r="177" spans="1:9" ht="11.25" customHeight="1">
      <c r="A177" s="1776" t="s">
        <v>2247</v>
      </c>
      <c r="B177" s="1776" t="s">
        <v>16</v>
      </c>
      <c r="C177" s="1776" t="s">
        <v>2617</v>
      </c>
      <c r="D177" s="1776" t="s">
        <v>2614</v>
      </c>
      <c r="E177" s="1776" t="s">
        <v>2615</v>
      </c>
      <c r="F177" s="1776" t="s">
        <v>2270</v>
      </c>
      <c r="G177" s="1776" t="s">
        <v>22</v>
      </c>
      <c r="H177" s="1776" t="s">
        <v>22</v>
      </c>
      <c r="I177" s="1776" t="s">
        <v>892</v>
      </c>
    </row>
    <row r="178" spans="1:9" ht="11.25" customHeight="1">
      <c r="A178" s="1776" t="s">
        <v>2247</v>
      </c>
      <c r="B178" s="1776" t="s">
        <v>16</v>
      </c>
      <c r="C178" s="1776" t="s">
        <v>2624</v>
      </c>
      <c r="D178" s="1776" t="s">
        <v>2625</v>
      </c>
      <c r="E178" s="1776" t="s">
        <v>2626</v>
      </c>
      <c r="F178" s="1776" t="s">
        <v>2627</v>
      </c>
      <c r="G178" s="1776" t="s">
        <v>22</v>
      </c>
      <c r="H178" s="1776" t="s">
        <v>22</v>
      </c>
      <c r="I178" s="1776" t="s">
        <v>892</v>
      </c>
    </row>
    <row r="179" spans="1:9" ht="11.25" customHeight="1">
      <c r="A179" s="1776" t="s">
        <v>2247</v>
      </c>
      <c r="B179" s="1776" t="s">
        <v>16</v>
      </c>
      <c r="C179" s="1776" t="s">
        <v>2628</v>
      </c>
      <c r="D179" s="1776" t="s">
        <v>2629</v>
      </c>
      <c r="E179" s="1776" t="s">
        <v>2630</v>
      </c>
      <c r="F179" s="1776" t="s">
        <v>2293</v>
      </c>
      <c r="G179" s="1776" t="s">
        <v>2631</v>
      </c>
      <c r="H179" s="1776" t="s">
        <v>22</v>
      </c>
      <c r="I179" s="1776" t="s">
        <v>892</v>
      </c>
    </row>
    <row r="180" spans="1:9" ht="11.25" customHeight="1">
      <c r="A180" s="1776" t="s">
        <v>2247</v>
      </c>
      <c r="B180" s="1776" t="s">
        <v>16</v>
      </c>
      <c r="C180" s="1776" t="s">
        <v>2632</v>
      </c>
      <c r="D180" s="1776" t="s">
        <v>2633</v>
      </c>
      <c r="E180" s="1776" t="s">
        <v>2634</v>
      </c>
      <c r="F180" s="1776" t="s">
        <v>2293</v>
      </c>
      <c r="G180" s="1776" t="s">
        <v>22</v>
      </c>
      <c r="H180" s="1776" t="s">
        <v>22</v>
      </c>
      <c r="I180" s="1776" t="s">
        <v>892</v>
      </c>
    </row>
    <row r="181" spans="1:9" ht="11.25" customHeight="1">
      <c r="A181" s="1776" t="s">
        <v>2247</v>
      </c>
      <c r="B181" s="1776" t="s">
        <v>16</v>
      </c>
      <c r="C181" s="1776" t="s">
        <v>2635</v>
      </c>
      <c r="D181" s="1776" t="s">
        <v>2636</v>
      </c>
      <c r="E181" s="1776" t="s">
        <v>2637</v>
      </c>
      <c r="F181" s="1776" t="s">
        <v>2638</v>
      </c>
      <c r="G181" s="1776" t="s">
        <v>2639</v>
      </c>
      <c r="H181" s="1776" t="s">
        <v>22</v>
      </c>
      <c r="I181" s="1776" t="s">
        <v>892</v>
      </c>
    </row>
    <row r="182" spans="1:9" ht="11.25" customHeight="1">
      <c r="A182" s="1776" t="s">
        <v>2247</v>
      </c>
      <c r="B182" s="1776" t="s">
        <v>16</v>
      </c>
      <c r="C182" s="1776" t="s">
        <v>2653</v>
      </c>
      <c r="D182" s="1776" t="s">
        <v>2654</v>
      </c>
      <c r="E182" s="1776" t="s">
        <v>2655</v>
      </c>
      <c r="F182" s="1776" t="s">
        <v>2293</v>
      </c>
      <c r="G182" s="1776" t="s">
        <v>2656</v>
      </c>
      <c r="H182" s="1776" t="s">
        <v>22</v>
      </c>
      <c r="I182" s="1776" t="s">
        <v>892</v>
      </c>
    </row>
    <row r="183" spans="1:9" ht="11.25" customHeight="1">
      <c r="A183" s="1776" t="s">
        <v>2247</v>
      </c>
      <c r="B183" s="1776" t="s">
        <v>16</v>
      </c>
      <c r="C183" s="1776" t="s">
        <v>2664</v>
      </c>
      <c r="D183" s="1776" t="s">
        <v>2665</v>
      </c>
      <c r="E183" s="1776" t="s">
        <v>2666</v>
      </c>
      <c r="F183" s="1776" t="s">
        <v>2293</v>
      </c>
      <c r="G183" s="1776" t="s">
        <v>2667</v>
      </c>
      <c r="H183" s="1776" t="s">
        <v>22</v>
      </c>
      <c r="I183" s="1776" t="s">
        <v>892</v>
      </c>
    </row>
    <row r="184" spans="1:9" ht="11.25" customHeight="1">
      <c r="A184" s="1776" t="s">
        <v>2247</v>
      </c>
      <c r="B184" s="1776" t="s">
        <v>16</v>
      </c>
      <c r="C184" s="1776" t="s">
        <v>2689</v>
      </c>
      <c r="D184" s="1776" t="s">
        <v>2690</v>
      </c>
      <c r="E184" s="1776" t="s">
        <v>2691</v>
      </c>
      <c r="F184" s="1776" t="s">
        <v>2256</v>
      </c>
      <c r="G184" s="1776" t="s">
        <v>2692</v>
      </c>
      <c r="H184" s="1776" t="s">
        <v>22</v>
      </c>
      <c r="I184" s="1776" t="s">
        <v>892</v>
      </c>
    </row>
    <row r="185" spans="1:9" ht="11.25" customHeight="1">
      <c r="A185" s="1776" t="s">
        <v>2247</v>
      </c>
      <c r="B185" s="1776" t="s">
        <v>16</v>
      </c>
      <c r="C185" s="1776" t="s">
        <v>2697</v>
      </c>
      <c r="D185" s="1776" t="s">
        <v>2698</v>
      </c>
      <c r="E185" s="1776" t="s">
        <v>2699</v>
      </c>
      <c r="F185" s="1776" t="s">
        <v>2700</v>
      </c>
      <c r="G185" s="1776" t="s">
        <v>2701</v>
      </c>
      <c r="H185" s="1776" t="s">
        <v>22</v>
      </c>
      <c r="I185" s="1776" t="s">
        <v>892</v>
      </c>
    </row>
    <row r="186" spans="1:9" ht="11.25" customHeight="1">
      <c r="A186" s="1776" t="s">
        <v>2247</v>
      </c>
      <c r="B186" s="1776" t="s">
        <v>16</v>
      </c>
      <c r="C186" s="1776" t="s">
        <v>2702</v>
      </c>
      <c r="D186" s="1776" t="s">
        <v>2703</v>
      </c>
      <c r="E186" s="1776" t="s">
        <v>2704</v>
      </c>
      <c r="F186" s="1776" t="s">
        <v>2315</v>
      </c>
      <c r="G186" s="1776" t="s">
        <v>22</v>
      </c>
      <c r="H186" s="1776" t="s">
        <v>22</v>
      </c>
      <c r="I186" s="1776" t="s">
        <v>892</v>
      </c>
    </row>
    <row r="187" spans="1:9" ht="11.25" customHeight="1">
      <c r="A187" s="1776" t="s">
        <v>2247</v>
      </c>
      <c r="B187" s="1776" t="s">
        <v>16</v>
      </c>
      <c r="C187" s="1776" t="s">
        <v>2705</v>
      </c>
      <c r="D187" s="1776" t="s">
        <v>2706</v>
      </c>
      <c r="E187" s="1776" t="s">
        <v>2707</v>
      </c>
      <c r="F187" s="1776" t="s">
        <v>50</v>
      </c>
      <c r="G187" s="1776" t="s">
        <v>2708</v>
      </c>
      <c r="H187" s="1776" t="s">
        <v>22</v>
      </c>
      <c r="I187" s="1776" t="s">
        <v>892</v>
      </c>
    </row>
    <row r="188" spans="1:9" ht="11.25" customHeight="1">
      <c r="A188" s="1776" t="s">
        <v>2247</v>
      </c>
      <c r="B188" s="1776" t="s">
        <v>16</v>
      </c>
      <c r="C188" s="1776" t="s">
        <v>2709</v>
      </c>
      <c r="D188" s="1776" t="s">
        <v>2710</v>
      </c>
      <c r="E188" s="1776" t="s">
        <v>2711</v>
      </c>
      <c r="F188" s="1776" t="s">
        <v>2260</v>
      </c>
      <c r="G188" s="1776" t="s">
        <v>22</v>
      </c>
      <c r="H188" s="1776" t="s">
        <v>22</v>
      </c>
      <c r="I188" s="1776" t="s">
        <v>892</v>
      </c>
    </row>
    <row r="189" spans="1:9" ht="11.25" customHeight="1">
      <c r="A189" s="1776" t="s">
        <v>2247</v>
      </c>
      <c r="B189" s="1776" t="s">
        <v>16</v>
      </c>
      <c r="C189" s="1776" t="s">
        <v>2712</v>
      </c>
      <c r="D189" s="1776" t="s">
        <v>2713</v>
      </c>
      <c r="E189" s="1776" t="s">
        <v>2714</v>
      </c>
      <c r="F189" s="1776" t="s">
        <v>2700</v>
      </c>
      <c r="G189" s="1776" t="s">
        <v>22</v>
      </c>
      <c r="H189" s="1776" t="s">
        <v>22</v>
      </c>
      <c r="I189" s="1776" t="s">
        <v>892</v>
      </c>
    </row>
    <row r="190" spans="1:9" ht="11.25" customHeight="1">
      <c r="A190" s="1776" t="s">
        <v>2247</v>
      </c>
      <c r="B190" s="1776" t="s">
        <v>16</v>
      </c>
      <c r="C190" s="1776" t="s">
        <v>2742</v>
      </c>
      <c r="D190" s="1776" t="s">
        <v>2743</v>
      </c>
      <c r="E190" s="1776" t="s">
        <v>2744</v>
      </c>
      <c r="F190" s="1776" t="s">
        <v>2275</v>
      </c>
      <c r="G190" s="1776" t="s">
        <v>22</v>
      </c>
      <c r="H190" s="1776" t="s">
        <v>22</v>
      </c>
      <c r="I190" s="1776" t="s">
        <v>892</v>
      </c>
    </row>
    <row r="191" spans="1:9" ht="11.25" customHeight="1">
      <c r="A191" s="1776" t="s">
        <v>2247</v>
      </c>
      <c r="B191" s="1776" t="s">
        <v>16</v>
      </c>
      <c r="C191" s="1776" t="s">
        <v>2757</v>
      </c>
      <c r="D191" s="1776" t="s">
        <v>2758</v>
      </c>
      <c r="E191" s="1776" t="s">
        <v>2759</v>
      </c>
      <c r="F191" s="1776" t="s">
        <v>2760</v>
      </c>
      <c r="G191" s="1776" t="s">
        <v>2761</v>
      </c>
      <c r="H191" s="1776" t="s">
        <v>22</v>
      </c>
      <c r="I191" s="1776" t="s">
        <v>892</v>
      </c>
    </row>
    <row r="192" spans="1:9" ht="11.25" customHeight="1">
      <c r="A192" s="1776" t="s">
        <v>2247</v>
      </c>
      <c r="B192" s="1776" t="s">
        <v>16</v>
      </c>
      <c r="C192" s="1776" t="s">
        <v>2772</v>
      </c>
      <c r="D192" s="1776" t="s">
        <v>2769</v>
      </c>
      <c r="E192" s="1776" t="s">
        <v>2297</v>
      </c>
      <c r="F192" s="1776" t="s">
        <v>2773</v>
      </c>
      <c r="G192" s="1776" t="s">
        <v>2771</v>
      </c>
      <c r="H192" s="1776" t="s">
        <v>22</v>
      </c>
      <c r="I192" s="1776" t="s">
        <v>892</v>
      </c>
    </row>
    <row r="193" spans="1:9" ht="11.25" customHeight="1">
      <c r="A193" s="1776" t="s">
        <v>2247</v>
      </c>
      <c r="B193" s="1776" t="s">
        <v>16</v>
      </c>
      <c r="C193" s="1776" t="s">
        <v>2780</v>
      </c>
      <c r="D193" s="1776" t="s">
        <v>2781</v>
      </c>
      <c r="E193" s="1776" t="s">
        <v>2782</v>
      </c>
      <c r="F193" s="1776" t="s">
        <v>2783</v>
      </c>
      <c r="G193" s="1776" t="s">
        <v>22</v>
      </c>
      <c r="H193" s="1776" t="s">
        <v>22</v>
      </c>
      <c r="I193" s="1776" t="s">
        <v>892</v>
      </c>
    </row>
    <row r="194" spans="1:9" ht="11.25" customHeight="1">
      <c r="A194" s="1776" t="s">
        <v>2247</v>
      </c>
      <c r="B194" s="1776" t="s">
        <v>16</v>
      </c>
      <c r="C194" s="1776" t="s">
        <v>2784</v>
      </c>
      <c r="D194" s="1776" t="s">
        <v>2785</v>
      </c>
      <c r="E194" s="1776" t="s">
        <v>2786</v>
      </c>
      <c r="F194" s="1776" t="s">
        <v>2256</v>
      </c>
      <c r="G194" s="1776" t="s">
        <v>22</v>
      </c>
      <c r="H194" s="1776" t="s">
        <v>22</v>
      </c>
      <c r="I194" s="1776" t="s">
        <v>892</v>
      </c>
    </row>
    <row r="195" spans="1:9" ht="11.25" customHeight="1">
      <c r="A195" s="1776" t="s">
        <v>2247</v>
      </c>
      <c r="B195" s="1776" t="s">
        <v>16</v>
      </c>
      <c r="C195" s="1776" t="s">
        <v>2787</v>
      </c>
      <c r="D195" s="1776" t="s">
        <v>2788</v>
      </c>
      <c r="E195" s="1776" t="s">
        <v>2789</v>
      </c>
      <c r="F195" s="1776" t="s">
        <v>2482</v>
      </c>
      <c r="G195" s="1776" t="s">
        <v>2790</v>
      </c>
      <c r="H195" s="1776" t="s">
        <v>22</v>
      </c>
      <c r="I195" s="1776" t="s">
        <v>892</v>
      </c>
    </row>
    <row r="196" spans="1:9" ht="11.25" customHeight="1">
      <c r="A196" s="1776" t="s">
        <v>2247</v>
      </c>
      <c r="B196" s="1776" t="s">
        <v>16</v>
      </c>
      <c r="C196" s="1776" t="s">
        <v>2248</v>
      </c>
      <c r="D196" s="1776" t="s">
        <v>2249</v>
      </c>
      <c r="E196" s="1776" t="s">
        <v>2250</v>
      </c>
      <c r="F196" s="1776" t="s">
        <v>2251</v>
      </c>
      <c r="G196" s="1776" t="s">
        <v>2252</v>
      </c>
      <c r="H196" s="1776" t="s">
        <v>22</v>
      </c>
      <c r="I196" s="1776" t="s">
        <v>852</v>
      </c>
    </row>
    <row r="197" spans="1:9" ht="11.25" customHeight="1">
      <c r="A197" s="1776" t="s">
        <v>2247</v>
      </c>
      <c r="B197" s="1776" t="s">
        <v>16</v>
      </c>
      <c r="C197" s="1776" t="s">
        <v>2267</v>
      </c>
      <c r="D197" s="1776" t="s">
        <v>2268</v>
      </c>
      <c r="E197" s="1776" t="s">
        <v>2269</v>
      </c>
      <c r="F197" s="1776" t="s">
        <v>2270</v>
      </c>
      <c r="G197" s="1776" t="s">
        <v>2271</v>
      </c>
      <c r="H197" s="1776" t="s">
        <v>22</v>
      </c>
      <c r="I197" s="1776" t="s">
        <v>852</v>
      </c>
    </row>
    <row r="198" spans="1:9" ht="11.25" customHeight="1">
      <c r="A198" s="1776" t="s">
        <v>2247</v>
      </c>
      <c r="B198" s="1776" t="s">
        <v>16</v>
      </c>
      <c r="C198" s="1776" t="s">
        <v>2801</v>
      </c>
      <c r="D198" s="1776" t="s">
        <v>2802</v>
      </c>
      <c r="E198" s="1776" t="s">
        <v>2803</v>
      </c>
      <c r="F198" s="1776" t="s">
        <v>2293</v>
      </c>
      <c r="G198" s="1776" t="s">
        <v>2804</v>
      </c>
      <c r="H198" s="1776" t="s">
        <v>22</v>
      </c>
      <c r="I198" s="1776" t="s">
        <v>852</v>
      </c>
    </row>
    <row r="199" spans="1:9" ht="11.25" customHeight="1">
      <c r="A199" s="1776" t="s">
        <v>2247</v>
      </c>
      <c r="B199" s="1776" t="s">
        <v>16</v>
      </c>
      <c r="C199" s="1776" t="s">
        <v>2272</v>
      </c>
      <c r="D199" s="1776" t="s">
        <v>2273</v>
      </c>
      <c r="E199" s="1776" t="s">
        <v>2274</v>
      </c>
      <c r="F199" s="1776" t="s">
        <v>2275</v>
      </c>
      <c r="G199" s="1776" t="s">
        <v>2276</v>
      </c>
      <c r="H199" s="1776" t="s">
        <v>22</v>
      </c>
      <c r="I199" s="1776" t="s">
        <v>852</v>
      </c>
    </row>
    <row r="200" spans="1:9" ht="11.25" customHeight="1">
      <c r="A200" s="1776" t="s">
        <v>2247</v>
      </c>
      <c r="B200" s="1776" t="s">
        <v>16</v>
      </c>
      <c r="C200" s="1776" t="s">
        <v>2282</v>
      </c>
      <c r="D200" s="1776" t="s">
        <v>2283</v>
      </c>
      <c r="E200" s="1776" t="s">
        <v>2284</v>
      </c>
      <c r="F200" s="1776" t="s">
        <v>2285</v>
      </c>
      <c r="G200" s="1776" t="s">
        <v>22</v>
      </c>
      <c r="H200" s="1776" t="s">
        <v>22</v>
      </c>
      <c r="I200" s="1776" t="s">
        <v>852</v>
      </c>
    </row>
    <row r="201" spans="1:9" ht="11.25" customHeight="1">
      <c r="A201" s="1776" t="s">
        <v>2247</v>
      </c>
      <c r="B201" s="1776" t="s">
        <v>16</v>
      </c>
      <c r="C201" s="1776" t="s">
        <v>2290</v>
      </c>
      <c r="D201" s="1776" t="s">
        <v>2291</v>
      </c>
      <c r="E201" s="1776" t="s">
        <v>2292</v>
      </c>
      <c r="F201" s="1776" t="s">
        <v>2293</v>
      </c>
      <c r="G201" s="1776" t="s">
        <v>2294</v>
      </c>
      <c r="H201" s="1776" t="s">
        <v>22</v>
      </c>
      <c r="I201" s="1776" t="s">
        <v>852</v>
      </c>
    </row>
    <row r="202" spans="1:9" ht="11.25" customHeight="1">
      <c r="A202" s="1776" t="s">
        <v>2247</v>
      </c>
      <c r="B202" s="1776" t="s">
        <v>16</v>
      </c>
      <c r="C202" s="1776" t="s">
        <v>22</v>
      </c>
      <c r="D202" s="1776" t="s">
        <v>2300</v>
      </c>
      <c r="E202" s="1776" t="s">
        <v>2301</v>
      </c>
      <c r="F202" s="1776" t="s">
        <v>2293</v>
      </c>
      <c r="G202" s="1776" t="s">
        <v>22</v>
      </c>
      <c r="H202" s="1776" t="s">
        <v>22</v>
      </c>
      <c r="I202" s="1776" t="s">
        <v>852</v>
      </c>
    </row>
    <row r="203" spans="1:9" ht="11.25" customHeight="1">
      <c r="A203" s="1776" t="s">
        <v>2247</v>
      </c>
      <c r="B203" s="1776" t="s">
        <v>16</v>
      </c>
      <c r="C203" s="1776" t="s">
        <v>2805</v>
      </c>
      <c r="D203" s="1776" t="s">
        <v>2806</v>
      </c>
      <c r="E203" s="1776" t="s">
        <v>2807</v>
      </c>
      <c r="F203" s="1776" t="s">
        <v>2808</v>
      </c>
      <c r="G203" s="1776" t="s">
        <v>2809</v>
      </c>
      <c r="H203" s="1776" t="s">
        <v>22</v>
      </c>
      <c r="I203" s="1776" t="s">
        <v>852</v>
      </c>
    </row>
    <row r="204" spans="1:9" ht="11.25" customHeight="1">
      <c r="A204" s="1776" t="s">
        <v>2247</v>
      </c>
      <c r="B204" s="1776" t="s">
        <v>16</v>
      </c>
      <c r="C204" s="1776" t="s">
        <v>2312</v>
      </c>
      <c r="D204" s="1776" t="s">
        <v>2313</v>
      </c>
      <c r="E204" s="1776" t="s">
        <v>2314</v>
      </c>
      <c r="F204" s="1776" t="s">
        <v>2315</v>
      </c>
      <c r="G204" s="1776" t="s">
        <v>22</v>
      </c>
      <c r="H204" s="1776" t="s">
        <v>22</v>
      </c>
      <c r="I204" s="1776" t="s">
        <v>852</v>
      </c>
    </row>
    <row r="205" spans="1:9" ht="11.25" customHeight="1">
      <c r="A205" s="1776" t="s">
        <v>2247</v>
      </c>
      <c r="B205" s="1776" t="s">
        <v>16</v>
      </c>
      <c r="C205" s="1776" t="s">
        <v>2320</v>
      </c>
      <c r="D205" s="1776" t="s">
        <v>2321</v>
      </c>
      <c r="E205" s="1776" t="s">
        <v>2322</v>
      </c>
      <c r="F205" s="1776" t="s">
        <v>573</v>
      </c>
      <c r="G205" s="1776" t="s">
        <v>2323</v>
      </c>
      <c r="H205" s="1776" t="s">
        <v>22</v>
      </c>
      <c r="I205" s="1776" t="s">
        <v>852</v>
      </c>
    </row>
    <row r="206" spans="1:9" ht="11.25" customHeight="1">
      <c r="A206" s="1776" t="s">
        <v>2247</v>
      </c>
      <c r="B206" s="1776" t="s">
        <v>16</v>
      </c>
      <c r="C206" s="1776" t="s">
        <v>2810</v>
      </c>
      <c r="D206" s="1776" t="s">
        <v>2811</v>
      </c>
      <c r="E206" s="1776" t="s">
        <v>2812</v>
      </c>
      <c r="F206" s="1776" t="s">
        <v>573</v>
      </c>
      <c r="G206" s="1776" t="s">
        <v>22</v>
      </c>
      <c r="H206" s="1776" t="s">
        <v>22</v>
      </c>
      <c r="I206" s="1776" t="s">
        <v>852</v>
      </c>
    </row>
    <row r="207" spans="1:9" ht="11.25" customHeight="1">
      <c r="A207" s="1776" t="s">
        <v>2247</v>
      </c>
      <c r="B207" s="1776" t="s">
        <v>16</v>
      </c>
      <c r="C207" s="1776" t="s">
        <v>2324</v>
      </c>
      <c r="D207" s="1776" t="s">
        <v>2325</v>
      </c>
      <c r="E207" s="1776" t="s">
        <v>2326</v>
      </c>
      <c r="F207" s="1776" t="s">
        <v>573</v>
      </c>
      <c r="G207" s="1776" t="s">
        <v>2327</v>
      </c>
      <c r="H207" s="1776" t="s">
        <v>22</v>
      </c>
      <c r="I207" s="1776" t="s">
        <v>852</v>
      </c>
    </row>
    <row r="208" spans="1:9" ht="11.25" customHeight="1">
      <c r="A208" s="1776" t="s">
        <v>2247</v>
      </c>
      <c r="B208" s="1776" t="s">
        <v>16</v>
      </c>
      <c r="C208" s="1776" t="s">
        <v>2328</v>
      </c>
      <c r="D208" s="1776" t="s">
        <v>2329</v>
      </c>
      <c r="E208" s="1776" t="s">
        <v>2330</v>
      </c>
      <c r="F208" s="1776" t="s">
        <v>573</v>
      </c>
      <c r="G208" s="1776" t="s">
        <v>2331</v>
      </c>
      <c r="H208" s="1776" t="s">
        <v>22</v>
      </c>
      <c r="I208" s="1776" t="s">
        <v>852</v>
      </c>
    </row>
    <row r="209" spans="1:9" ht="11.25" customHeight="1">
      <c r="A209" s="1776" t="s">
        <v>2247</v>
      </c>
      <c r="B209" s="1776" t="s">
        <v>16</v>
      </c>
      <c r="C209" s="1776" t="s">
        <v>2813</v>
      </c>
      <c r="D209" s="1776" t="s">
        <v>2814</v>
      </c>
      <c r="E209" s="1776" t="s">
        <v>2815</v>
      </c>
      <c r="F209" s="1776" t="s">
        <v>573</v>
      </c>
      <c r="G209" s="1776" t="s">
        <v>22</v>
      </c>
      <c r="H209" s="1776" t="s">
        <v>22</v>
      </c>
      <c r="I209" s="1776" t="s">
        <v>852</v>
      </c>
    </row>
    <row r="210" spans="1:9" ht="11.25" customHeight="1">
      <c r="A210" s="1776" t="s">
        <v>2247</v>
      </c>
      <c r="B210" s="1776" t="s">
        <v>16</v>
      </c>
      <c r="C210" s="1776" t="s">
        <v>2816</v>
      </c>
      <c r="D210" s="1776" t="s">
        <v>2817</v>
      </c>
      <c r="E210" s="1776" t="s">
        <v>2818</v>
      </c>
      <c r="F210" s="1776" t="s">
        <v>2260</v>
      </c>
      <c r="G210" s="1776" t="s">
        <v>22</v>
      </c>
      <c r="H210" s="1776" t="s">
        <v>22</v>
      </c>
      <c r="I210" s="1776" t="s">
        <v>852</v>
      </c>
    </row>
    <row r="211" spans="1:9" ht="11.25" customHeight="1">
      <c r="A211" s="1776" t="s">
        <v>2247</v>
      </c>
      <c r="B211" s="1776" t="s">
        <v>16</v>
      </c>
      <c r="C211" s="1776" t="s">
        <v>2336</v>
      </c>
      <c r="D211" s="1776" t="s">
        <v>2337</v>
      </c>
      <c r="E211" s="1776" t="s">
        <v>2338</v>
      </c>
      <c r="F211" s="1776" t="s">
        <v>2275</v>
      </c>
      <c r="G211" s="1776" t="s">
        <v>2339</v>
      </c>
      <c r="H211" s="1776" t="s">
        <v>22</v>
      </c>
      <c r="I211" s="1776" t="s">
        <v>852</v>
      </c>
    </row>
    <row r="212" spans="1:9" ht="11.25" customHeight="1">
      <c r="A212" s="1776" t="s">
        <v>2247</v>
      </c>
      <c r="B212" s="1776" t="s">
        <v>16</v>
      </c>
      <c r="C212" s="1776" t="s">
        <v>2340</v>
      </c>
      <c r="D212" s="1776" t="s">
        <v>2341</v>
      </c>
      <c r="E212" s="1776" t="s">
        <v>2342</v>
      </c>
      <c r="F212" s="1776" t="s">
        <v>2275</v>
      </c>
      <c r="G212" s="1776" t="s">
        <v>22</v>
      </c>
      <c r="H212" s="1776" t="s">
        <v>22</v>
      </c>
      <c r="I212" s="1776" t="s">
        <v>852</v>
      </c>
    </row>
    <row r="213" spans="1:9" ht="11.25" customHeight="1">
      <c r="A213" s="1776" t="s">
        <v>2247</v>
      </c>
      <c r="B213" s="1776" t="s">
        <v>16</v>
      </c>
      <c r="C213" s="1776" t="s">
        <v>2343</v>
      </c>
      <c r="D213" s="1776" t="s">
        <v>2344</v>
      </c>
      <c r="E213" s="1776" t="s">
        <v>2345</v>
      </c>
      <c r="F213" s="1776" t="s">
        <v>2293</v>
      </c>
      <c r="G213" s="1776" t="s">
        <v>22</v>
      </c>
      <c r="H213" s="1776" t="s">
        <v>22</v>
      </c>
      <c r="I213" s="1776" t="s">
        <v>852</v>
      </c>
    </row>
    <row r="214" spans="1:9" ht="11.25" customHeight="1">
      <c r="A214" s="1776" t="s">
        <v>2247</v>
      </c>
      <c r="B214" s="1776" t="s">
        <v>16</v>
      </c>
      <c r="C214" s="1776" t="s">
        <v>2819</v>
      </c>
      <c r="D214" s="1776" t="s">
        <v>2820</v>
      </c>
      <c r="E214" s="1776" t="s">
        <v>2821</v>
      </c>
      <c r="F214" s="1776" t="s">
        <v>2416</v>
      </c>
      <c r="G214" s="1776" t="s">
        <v>2822</v>
      </c>
      <c r="H214" s="1776" t="s">
        <v>22</v>
      </c>
      <c r="I214" s="1776" t="s">
        <v>852</v>
      </c>
    </row>
    <row r="215" spans="1:9" ht="11.25" customHeight="1">
      <c r="A215" s="1776" t="s">
        <v>2247</v>
      </c>
      <c r="B215" s="1776" t="s">
        <v>16</v>
      </c>
      <c r="C215" s="1776" t="s">
        <v>2823</v>
      </c>
      <c r="D215" s="1776" t="s">
        <v>2824</v>
      </c>
      <c r="E215" s="1776" t="s">
        <v>2825</v>
      </c>
      <c r="F215" s="1776" t="s">
        <v>2416</v>
      </c>
      <c r="G215" s="1776" t="s">
        <v>2826</v>
      </c>
      <c r="H215" s="1776" t="s">
        <v>22</v>
      </c>
      <c r="I215" s="1776" t="s">
        <v>852</v>
      </c>
    </row>
    <row r="216" spans="1:9" ht="11.25" customHeight="1">
      <c r="A216" s="1776" t="s">
        <v>2247</v>
      </c>
      <c r="B216" s="1776" t="s">
        <v>16</v>
      </c>
      <c r="C216" s="1776" t="s">
        <v>2827</v>
      </c>
      <c r="D216" s="1776" t="s">
        <v>2828</v>
      </c>
      <c r="E216" s="1776" t="s">
        <v>2829</v>
      </c>
      <c r="F216" s="1776" t="s">
        <v>2416</v>
      </c>
      <c r="G216" s="1776" t="s">
        <v>2830</v>
      </c>
      <c r="H216" s="1776" t="s">
        <v>22</v>
      </c>
      <c r="I216" s="1776" t="s">
        <v>852</v>
      </c>
    </row>
    <row r="217" spans="1:9" ht="11.25" customHeight="1">
      <c r="A217" s="1776" t="s">
        <v>2247</v>
      </c>
      <c r="B217" s="1776" t="s">
        <v>16</v>
      </c>
      <c r="C217" s="1776" t="s">
        <v>2831</v>
      </c>
      <c r="D217" s="1776" t="s">
        <v>2832</v>
      </c>
      <c r="E217" s="1776" t="s">
        <v>2833</v>
      </c>
      <c r="F217" s="1776" t="s">
        <v>2362</v>
      </c>
      <c r="G217" s="1776" t="s">
        <v>2834</v>
      </c>
      <c r="H217" s="1776" t="s">
        <v>22</v>
      </c>
      <c r="I217" s="1776" t="s">
        <v>852</v>
      </c>
    </row>
    <row r="218" spans="1:9" ht="11.25" customHeight="1">
      <c r="A218" s="1776" t="s">
        <v>2247</v>
      </c>
      <c r="B218" s="1776" t="s">
        <v>16</v>
      </c>
      <c r="C218" s="1776" t="s">
        <v>2354</v>
      </c>
      <c r="D218" s="1776" t="s">
        <v>2355</v>
      </c>
      <c r="E218" s="1776" t="s">
        <v>2356</v>
      </c>
      <c r="F218" s="1776" t="s">
        <v>2357</v>
      </c>
      <c r="G218" s="1776" t="s">
        <v>2358</v>
      </c>
      <c r="H218" s="1776" t="s">
        <v>22</v>
      </c>
      <c r="I218" s="1776" t="s">
        <v>852</v>
      </c>
    </row>
    <row r="219" spans="1:9" ht="11.25" customHeight="1">
      <c r="A219" s="1776" t="s">
        <v>2247</v>
      </c>
      <c r="B219" s="1776" t="s">
        <v>16</v>
      </c>
      <c r="C219" s="1776" t="s">
        <v>2359</v>
      </c>
      <c r="D219" s="1776" t="s">
        <v>2360</v>
      </c>
      <c r="E219" s="1776" t="s">
        <v>2361</v>
      </c>
      <c r="F219" s="1776" t="s">
        <v>2362</v>
      </c>
      <c r="G219" s="1776" t="s">
        <v>2363</v>
      </c>
      <c r="H219" s="1776" t="s">
        <v>22</v>
      </c>
      <c r="I219" s="1776" t="s">
        <v>852</v>
      </c>
    </row>
    <row r="220" spans="1:9" ht="11.25" customHeight="1">
      <c r="A220" s="1776" t="s">
        <v>2247</v>
      </c>
      <c r="B220" s="1776" t="s">
        <v>16</v>
      </c>
      <c r="C220" s="1776" t="s">
        <v>2381</v>
      </c>
      <c r="D220" s="1776" t="s">
        <v>2382</v>
      </c>
      <c r="E220" s="1776" t="s">
        <v>2383</v>
      </c>
      <c r="F220" s="1776" t="s">
        <v>2256</v>
      </c>
      <c r="G220" s="1776" t="s">
        <v>2384</v>
      </c>
      <c r="H220" s="1776" t="s">
        <v>22</v>
      </c>
      <c r="I220" s="1776" t="s">
        <v>852</v>
      </c>
    </row>
    <row r="221" spans="1:9" ht="11.25" customHeight="1">
      <c r="A221" s="1776" t="s">
        <v>2247</v>
      </c>
      <c r="B221" s="1776" t="s">
        <v>16</v>
      </c>
      <c r="C221" s="1776" t="s">
        <v>2385</v>
      </c>
      <c r="D221" s="1776" t="s">
        <v>2386</v>
      </c>
      <c r="E221" s="1776" t="s">
        <v>2387</v>
      </c>
      <c r="F221" s="1776" t="s">
        <v>2388</v>
      </c>
      <c r="G221" s="1776" t="s">
        <v>2389</v>
      </c>
      <c r="H221" s="1776" t="s">
        <v>22</v>
      </c>
      <c r="I221" s="1776" t="s">
        <v>852</v>
      </c>
    </row>
    <row r="222" spans="1:9" ht="11.25" customHeight="1">
      <c r="A222" s="1776" t="s">
        <v>2247</v>
      </c>
      <c r="B222" s="1776" t="s">
        <v>16</v>
      </c>
      <c r="C222" s="1776" t="s">
        <v>2835</v>
      </c>
      <c r="D222" s="1776" t="s">
        <v>2836</v>
      </c>
      <c r="E222" s="1776" t="s">
        <v>2837</v>
      </c>
      <c r="F222" s="1776" t="s">
        <v>50</v>
      </c>
      <c r="G222" s="1776" t="s">
        <v>2838</v>
      </c>
      <c r="H222" s="1776" t="s">
        <v>22</v>
      </c>
      <c r="I222" s="1776" t="s">
        <v>852</v>
      </c>
    </row>
    <row r="223" spans="1:9" ht="11.25" customHeight="1">
      <c r="A223" s="1776" t="s">
        <v>2247</v>
      </c>
      <c r="B223" s="1776" t="s">
        <v>16</v>
      </c>
      <c r="C223" s="1776" t="s">
        <v>2390</v>
      </c>
      <c r="D223" s="1776" t="s">
        <v>2391</v>
      </c>
      <c r="E223" s="1776" t="s">
        <v>2392</v>
      </c>
      <c r="F223" s="1776" t="s">
        <v>2393</v>
      </c>
      <c r="G223" s="1776" t="s">
        <v>2394</v>
      </c>
      <c r="H223" s="1776" t="s">
        <v>22</v>
      </c>
      <c r="I223" s="1776" t="s">
        <v>852</v>
      </c>
    </row>
    <row r="224" spans="1:9" ht="11.25" customHeight="1">
      <c r="A224" s="1776" t="s">
        <v>2247</v>
      </c>
      <c r="B224" s="1776" t="s">
        <v>16</v>
      </c>
      <c r="C224" s="1776" t="s">
        <v>2395</v>
      </c>
      <c r="D224" s="1776" t="s">
        <v>2396</v>
      </c>
      <c r="E224" s="1776" t="s">
        <v>2397</v>
      </c>
      <c r="F224" s="1776" t="s">
        <v>2335</v>
      </c>
      <c r="G224" s="1776" t="s">
        <v>2398</v>
      </c>
      <c r="H224" s="1776" t="s">
        <v>22</v>
      </c>
      <c r="I224" s="1776" t="s">
        <v>852</v>
      </c>
    </row>
    <row r="225" spans="1:9" ht="11.25" customHeight="1">
      <c r="A225" s="1776" t="s">
        <v>2247</v>
      </c>
      <c r="B225" s="1776" t="s">
        <v>16</v>
      </c>
      <c r="C225" s="1776" t="s">
        <v>2404</v>
      </c>
      <c r="D225" s="1776" t="s">
        <v>2405</v>
      </c>
      <c r="E225" s="1776" t="s">
        <v>2406</v>
      </c>
      <c r="F225" s="1776" t="s">
        <v>2407</v>
      </c>
      <c r="G225" s="1776" t="s">
        <v>2408</v>
      </c>
      <c r="H225" s="1776" t="s">
        <v>22</v>
      </c>
      <c r="I225" s="1776" t="s">
        <v>852</v>
      </c>
    </row>
    <row r="226" spans="1:9" ht="11.25" customHeight="1">
      <c r="A226" s="1776" t="s">
        <v>2247</v>
      </c>
      <c r="B226" s="1776" t="s">
        <v>16</v>
      </c>
      <c r="C226" s="1776" t="s">
        <v>2839</v>
      </c>
      <c r="D226" s="1776" t="s">
        <v>2840</v>
      </c>
      <c r="E226" s="1776" t="s">
        <v>2841</v>
      </c>
      <c r="F226" s="1776" t="s">
        <v>2371</v>
      </c>
      <c r="G226" s="1776" t="s">
        <v>2842</v>
      </c>
      <c r="H226" s="1776" t="s">
        <v>22</v>
      </c>
      <c r="I226" s="1776" t="s">
        <v>852</v>
      </c>
    </row>
    <row r="227" spans="1:9" ht="11.25" customHeight="1">
      <c r="A227" s="1776" t="s">
        <v>2247</v>
      </c>
      <c r="B227" s="1776" t="s">
        <v>16</v>
      </c>
      <c r="C227" s="1776" t="s">
        <v>2430</v>
      </c>
      <c r="D227" s="1776" t="s">
        <v>2431</v>
      </c>
      <c r="E227" s="1776" t="s">
        <v>2432</v>
      </c>
      <c r="F227" s="1776" t="s">
        <v>2433</v>
      </c>
      <c r="G227" s="1776" t="s">
        <v>2434</v>
      </c>
      <c r="H227" s="1776" t="s">
        <v>22</v>
      </c>
      <c r="I227" s="1776" t="s">
        <v>852</v>
      </c>
    </row>
    <row r="228" spans="1:9" ht="11.25" customHeight="1">
      <c r="A228" s="1776" t="s">
        <v>2247</v>
      </c>
      <c r="B228" s="1776" t="s">
        <v>16</v>
      </c>
      <c r="C228" s="1776" t="s">
        <v>2448</v>
      </c>
      <c r="D228" s="1776" t="s">
        <v>2449</v>
      </c>
      <c r="E228" s="1776" t="s">
        <v>2450</v>
      </c>
      <c r="F228" s="1776" t="s">
        <v>2260</v>
      </c>
      <c r="G228" s="1776" t="s">
        <v>22</v>
      </c>
      <c r="H228" s="1776" t="s">
        <v>22</v>
      </c>
      <c r="I228" s="1776" t="s">
        <v>852</v>
      </c>
    </row>
    <row r="229" spans="1:9" ht="11.25" customHeight="1">
      <c r="A229" s="1776" t="s">
        <v>2247</v>
      </c>
      <c r="B229" s="1776" t="s">
        <v>16</v>
      </c>
      <c r="C229" s="1776" t="s">
        <v>2451</v>
      </c>
      <c r="D229" s="1776" t="s">
        <v>2452</v>
      </c>
      <c r="E229" s="1776" t="s">
        <v>2453</v>
      </c>
      <c r="F229" s="1776" t="s">
        <v>2454</v>
      </c>
      <c r="G229" s="1776" t="s">
        <v>22</v>
      </c>
      <c r="H229" s="1776" t="s">
        <v>22</v>
      </c>
      <c r="I229" s="1776" t="s">
        <v>852</v>
      </c>
    </row>
    <row r="230" spans="1:9" ht="11.25" customHeight="1">
      <c r="A230" s="1776" t="s">
        <v>2247</v>
      </c>
      <c r="B230" s="1776" t="s">
        <v>16</v>
      </c>
      <c r="C230" s="1776" t="s">
        <v>2455</v>
      </c>
      <c r="D230" s="1776" t="s">
        <v>2456</v>
      </c>
      <c r="E230" s="1776" t="s">
        <v>2457</v>
      </c>
      <c r="F230" s="1776" t="s">
        <v>2275</v>
      </c>
      <c r="G230" s="1776" t="s">
        <v>22</v>
      </c>
      <c r="H230" s="1776" t="s">
        <v>22</v>
      </c>
      <c r="I230" s="1776" t="s">
        <v>852</v>
      </c>
    </row>
    <row r="231" spans="1:9" ht="11.25" customHeight="1">
      <c r="A231" s="1776" t="s">
        <v>2247</v>
      </c>
      <c r="B231" s="1776" t="s">
        <v>16</v>
      </c>
      <c r="C231" s="1776" t="s">
        <v>2458</v>
      </c>
      <c r="D231" s="1776" t="s">
        <v>2459</v>
      </c>
      <c r="E231" s="1776" t="s">
        <v>2460</v>
      </c>
      <c r="F231" s="1776" t="s">
        <v>2454</v>
      </c>
      <c r="G231" s="1776" t="s">
        <v>22</v>
      </c>
      <c r="H231" s="1776" t="s">
        <v>22</v>
      </c>
      <c r="I231" s="1776" t="s">
        <v>852</v>
      </c>
    </row>
    <row r="232" spans="1:9" ht="11.25" customHeight="1">
      <c r="A232" s="1776" t="s">
        <v>2247</v>
      </c>
      <c r="B232" s="1776" t="s">
        <v>16</v>
      </c>
      <c r="C232" s="1776" t="s">
        <v>2843</v>
      </c>
      <c r="D232" s="1776" t="s">
        <v>2844</v>
      </c>
      <c r="E232" s="1776" t="s">
        <v>2845</v>
      </c>
      <c r="F232" s="1776" t="s">
        <v>2260</v>
      </c>
      <c r="G232" s="1776" t="s">
        <v>2846</v>
      </c>
      <c r="H232" s="1776" t="s">
        <v>22</v>
      </c>
      <c r="I232" s="1776" t="s">
        <v>852</v>
      </c>
    </row>
    <row r="233" spans="1:9" ht="11.25" customHeight="1">
      <c r="A233" s="1776" t="s">
        <v>2247</v>
      </c>
      <c r="B233" s="1776" t="s">
        <v>16</v>
      </c>
      <c r="C233" s="1776" t="s">
        <v>2847</v>
      </c>
      <c r="D233" s="1776" t="s">
        <v>2848</v>
      </c>
      <c r="E233" s="1776" t="s">
        <v>2849</v>
      </c>
      <c r="F233" s="1776" t="s">
        <v>2371</v>
      </c>
      <c r="G233" s="1776" t="s">
        <v>22</v>
      </c>
      <c r="H233" s="1776" t="s">
        <v>22</v>
      </c>
      <c r="I233" s="1776" t="s">
        <v>852</v>
      </c>
    </row>
    <row r="234" spans="1:9" ht="11.25" customHeight="1">
      <c r="A234" s="1776" t="s">
        <v>2247</v>
      </c>
      <c r="B234" s="1776" t="s">
        <v>16</v>
      </c>
      <c r="C234" s="1776" t="s">
        <v>2850</v>
      </c>
      <c r="D234" s="1776" t="s">
        <v>2851</v>
      </c>
      <c r="E234" s="1776" t="s">
        <v>2852</v>
      </c>
      <c r="F234" s="1776" t="s">
        <v>2496</v>
      </c>
      <c r="G234" s="1776" t="s">
        <v>22</v>
      </c>
      <c r="H234" s="1776" t="s">
        <v>22</v>
      </c>
      <c r="I234" s="1776" t="s">
        <v>852</v>
      </c>
    </row>
    <row r="235" spans="1:9" ht="11.25" customHeight="1">
      <c r="A235" s="1776" t="s">
        <v>2247</v>
      </c>
      <c r="B235" s="1776" t="s">
        <v>16</v>
      </c>
      <c r="C235" s="1776" t="s">
        <v>2465</v>
      </c>
      <c r="D235" s="1776" t="s">
        <v>2466</v>
      </c>
      <c r="E235" s="1776" t="s">
        <v>2467</v>
      </c>
      <c r="F235" s="1776" t="s">
        <v>2468</v>
      </c>
      <c r="G235" s="1776" t="s">
        <v>22</v>
      </c>
      <c r="H235" s="1776" t="s">
        <v>22</v>
      </c>
      <c r="I235" s="1776" t="s">
        <v>852</v>
      </c>
    </row>
    <row r="236" spans="1:9" ht="11.25" customHeight="1">
      <c r="A236" s="1776" t="s">
        <v>2247</v>
      </c>
      <c r="B236" s="1776" t="s">
        <v>16</v>
      </c>
      <c r="C236" s="1776" t="s">
        <v>2469</v>
      </c>
      <c r="D236" s="1776" t="s">
        <v>2470</v>
      </c>
      <c r="E236" s="1776" t="s">
        <v>2471</v>
      </c>
      <c r="F236" s="1776" t="s">
        <v>2265</v>
      </c>
      <c r="G236" s="1776" t="s">
        <v>2472</v>
      </c>
      <c r="H236" s="1776" t="s">
        <v>22</v>
      </c>
      <c r="I236" s="1776" t="s">
        <v>852</v>
      </c>
    </row>
    <row r="237" spans="1:9" ht="11.25" customHeight="1">
      <c r="A237" s="1776" t="s">
        <v>2247</v>
      </c>
      <c r="B237" s="1776" t="s">
        <v>16</v>
      </c>
      <c r="C237" s="1776" t="s">
        <v>2473</v>
      </c>
      <c r="D237" s="1776" t="s">
        <v>2474</v>
      </c>
      <c r="E237" s="1776" t="s">
        <v>2475</v>
      </c>
      <c r="F237" s="1776" t="s">
        <v>2388</v>
      </c>
      <c r="G237" s="1776" t="s">
        <v>22</v>
      </c>
      <c r="H237" s="1776" t="s">
        <v>22</v>
      </c>
      <c r="I237" s="1776" t="s">
        <v>852</v>
      </c>
    </row>
    <row r="238" spans="1:9" ht="11.25" customHeight="1">
      <c r="A238" s="1776" t="s">
        <v>2247</v>
      </c>
      <c r="B238" s="1776" t="s">
        <v>16</v>
      </c>
      <c r="C238" s="1776" t="s">
        <v>2853</v>
      </c>
      <c r="D238" s="1776" t="s">
        <v>2854</v>
      </c>
      <c r="E238" s="1776" t="s">
        <v>2855</v>
      </c>
      <c r="F238" s="1776" t="s">
        <v>2454</v>
      </c>
      <c r="G238" s="1776" t="s">
        <v>2856</v>
      </c>
      <c r="H238" s="1776" t="s">
        <v>22</v>
      </c>
      <c r="I238" s="1776" t="s">
        <v>852</v>
      </c>
    </row>
    <row r="239" spans="1:9" ht="11.25" customHeight="1">
      <c r="A239" s="1776" t="s">
        <v>2247</v>
      </c>
      <c r="B239" s="1776" t="s">
        <v>16</v>
      </c>
      <c r="C239" s="1776" t="s">
        <v>2476</v>
      </c>
      <c r="D239" s="1776" t="s">
        <v>2477</v>
      </c>
      <c r="E239" s="1776" t="s">
        <v>2478</v>
      </c>
      <c r="F239" s="1776" t="s">
        <v>2265</v>
      </c>
      <c r="G239" s="1776" t="s">
        <v>22</v>
      </c>
      <c r="H239" s="1776" t="s">
        <v>22</v>
      </c>
      <c r="I239" s="1776" t="s">
        <v>852</v>
      </c>
    </row>
    <row r="240" spans="1:9" ht="11.25" customHeight="1">
      <c r="A240" s="1776" t="s">
        <v>2247</v>
      </c>
      <c r="B240" s="1776" t="s">
        <v>16</v>
      </c>
      <c r="C240" s="1776" t="s">
        <v>2479</v>
      </c>
      <c r="D240" s="1776" t="s">
        <v>2480</v>
      </c>
      <c r="E240" s="1776" t="s">
        <v>2481</v>
      </c>
      <c r="F240" s="1776" t="s">
        <v>2482</v>
      </c>
      <c r="G240" s="1776" t="s">
        <v>2483</v>
      </c>
      <c r="H240" s="1776" t="s">
        <v>22</v>
      </c>
      <c r="I240" s="1776" t="s">
        <v>852</v>
      </c>
    </row>
    <row r="241" spans="1:9" ht="11.25" customHeight="1">
      <c r="A241" s="1776" t="s">
        <v>2247</v>
      </c>
      <c r="B241" s="1776" t="s">
        <v>16</v>
      </c>
      <c r="C241" s="1776" t="s">
        <v>2484</v>
      </c>
      <c r="D241" s="1776" t="s">
        <v>2485</v>
      </c>
      <c r="E241" s="1776" t="s">
        <v>2486</v>
      </c>
      <c r="F241" s="1776" t="s">
        <v>2487</v>
      </c>
      <c r="G241" s="1776" t="s">
        <v>22</v>
      </c>
      <c r="H241" s="1776" t="s">
        <v>22</v>
      </c>
      <c r="I241" s="1776" t="s">
        <v>852</v>
      </c>
    </row>
    <row r="242" spans="1:9" ht="11.25" customHeight="1">
      <c r="A242" s="1776" t="s">
        <v>2247</v>
      </c>
      <c r="B242" s="1776" t="s">
        <v>16</v>
      </c>
      <c r="C242" s="1776" t="s">
        <v>2488</v>
      </c>
      <c r="D242" s="1776" t="s">
        <v>2489</v>
      </c>
      <c r="E242" s="1776" t="s">
        <v>2490</v>
      </c>
      <c r="F242" s="1776" t="s">
        <v>2491</v>
      </c>
      <c r="G242" s="1776" t="s">
        <v>2492</v>
      </c>
      <c r="H242" s="1776" t="s">
        <v>22</v>
      </c>
      <c r="I242" s="1776" t="s">
        <v>852</v>
      </c>
    </row>
    <row r="243" spans="1:9" ht="11.25" customHeight="1">
      <c r="A243" s="1776" t="s">
        <v>2247</v>
      </c>
      <c r="B243" s="1776" t="s">
        <v>16</v>
      </c>
      <c r="C243" s="1776" t="s">
        <v>2857</v>
      </c>
      <c r="D243" s="1776" t="s">
        <v>2858</v>
      </c>
      <c r="E243" s="1776" t="s">
        <v>2859</v>
      </c>
      <c r="F243" s="1776" t="s">
        <v>2260</v>
      </c>
      <c r="G243" s="1776" t="s">
        <v>2860</v>
      </c>
      <c r="H243" s="1776" t="s">
        <v>22</v>
      </c>
      <c r="I243" s="1776" t="s">
        <v>852</v>
      </c>
    </row>
    <row r="244" spans="1:9" ht="11.25" customHeight="1">
      <c r="A244" s="1776" t="s">
        <v>2247</v>
      </c>
      <c r="B244" s="1776" t="s">
        <v>16</v>
      </c>
      <c r="C244" s="1776" t="s">
        <v>2493</v>
      </c>
      <c r="D244" s="1776" t="s">
        <v>2494</v>
      </c>
      <c r="E244" s="1776" t="s">
        <v>2495</v>
      </c>
      <c r="F244" s="1776" t="s">
        <v>2496</v>
      </c>
      <c r="G244" s="1776" t="s">
        <v>2497</v>
      </c>
      <c r="H244" s="1776" t="s">
        <v>22</v>
      </c>
      <c r="I244" s="1776" t="s">
        <v>852</v>
      </c>
    </row>
    <row r="245" spans="1:9" ht="11.25" customHeight="1">
      <c r="A245" s="1776" t="s">
        <v>2247</v>
      </c>
      <c r="B245" s="1776" t="s">
        <v>16</v>
      </c>
      <c r="C245" s="1776" t="s">
        <v>2498</v>
      </c>
      <c r="D245" s="1776" t="s">
        <v>2499</v>
      </c>
      <c r="E245" s="1776" t="s">
        <v>2500</v>
      </c>
      <c r="F245" s="1776" t="s">
        <v>2349</v>
      </c>
      <c r="G245" s="1776" t="s">
        <v>22</v>
      </c>
      <c r="H245" s="1776" t="s">
        <v>22</v>
      </c>
      <c r="I245" s="1776" t="s">
        <v>852</v>
      </c>
    </row>
    <row r="246" spans="1:9" ht="11.25" customHeight="1">
      <c r="A246" s="1776" t="s">
        <v>2247</v>
      </c>
      <c r="B246" s="1776" t="s">
        <v>16</v>
      </c>
      <c r="C246" s="1776" t="s">
        <v>2501</v>
      </c>
      <c r="D246" s="1776" t="s">
        <v>2502</v>
      </c>
      <c r="E246" s="1776" t="s">
        <v>2503</v>
      </c>
      <c r="F246" s="1776" t="s">
        <v>2270</v>
      </c>
      <c r="G246" s="1776" t="s">
        <v>2504</v>
      </c>
      <c r="H246" s="1776" t="s">
        <v>22</v>
      </c>
      <c r="I246" s="1776" t="s">
        <v>852</v>
      </c>
    </row>
    <row r="247" spans="1:9" ht="11.25" customHeight="1">
      <c r="A247" s="1776" t="s">
        <v>2247</v>
      </c>
      <c r="B247" s="1776" t="s">
        <v>16</v>
      </c>
      <c r="C247" s="1776" t="s">
        <v>2505</v>
      </c>
      <c r="D247" s="1776" t="s">
        <v>2506</v>
      </c>
      <c r="E247" s="1776" t="s">
        <v>2507</v>
      </c>
      <c r="F247" s="1776" t="s">
        <v>2508</v>
      </c>
      <c r="G247" s="1776" t="s">
        <v>2509</v>
      </c>
      <c r="H247" s="1776" t="s">
        <v>22</v>
      </c>
      <c r="I247" s="1776" t="s">
        <v>852</v>
      </c>
    </row>
    <row r="248" spans="1:9" ht="11.25" customHeight="1">
      <c r="A248" s="1776" t="s">
        <v>2247</v>
      </c>
      <c r="B248" s="1776" t="s">
        <v>16</v>
      </c>
      <c r="C248" s="1776" t="s">
        <v>2510</v>
      </c>
      <c r="D248" s="1776" t="s">
        <v>2511</v>
      </c>
      <c r="E248" s="1776" t="s">
        <v>2512</v>
      </c>
      <c r="F248" s="1776" t="s">
        <v>2416</v>
      </c>
      <c r="G248" s="1776" t="s">
        <v>2513</v>
      </c>
      <c r="H248" s="1776" t="s">
        <v>22</v>
      </c>
      <c r="I248" s="1776" t="s">
        <v>852</v>
      </c>
    </row>
    <row r="249" spans="1:9" ht="11.25" customHeight="1">
      <c r="A249" s="1776" t="s">
        <v>2247</v>
      </c>
      <c r="B249" s="1776" t="s">
        <v>16</v>
      </c>
      <c r="C249" s="1776" t="s">
        <v>2861</v>
      </c>
      <c r="D249" s="1776" t="s">
        <v>2862</v>
      </c>
      <c r="E249" s="1776" t="s">
        <v>2863</v>
      </c>
      <c r="F249" s="1776" t="s">
        <v>2380</v>
      </c>
      <c r="G249" s="1776" t="s">
        <v>22</v>
      </c>
      <c r="H249" s="1776" t="s">
        <v>22</v>
      </c>
      <c r="I249" s="1776" t="s">
        <v>852</v>
      </c>
    </row>
    <row r="250" spans="1:9" ht="11.25" customHeight="1">
      <c r="A250" s="1776" t="s">
        <v>2247</v>
      </c>
      <c r="B250" s="1776" t="s">
        <v>16</v>
      </c>
      <c r="C250" s="1776" t="s">
        <v>2864</v>
      </c>
      <c r="D250" s="1776" t="s">
        <v>2865</v>
      </c>
      <c r="E250" s="1776" t="s">
        <v>2866</v>
      </c>
      <c r="F250" s="1776" t="s">
        <v>2293</v>
      </c>
      <c r="G250" s="1776" t="s">
        <v>2867</v>
      </c>
      <c r="H250" s="1776" t="s">
        <v>22</v>
      </c>
      <c r="I250" s="1776" t="s">
        <v>852</v>
      </c>
    </row>
    <row r="251" spans="1:9" ht="11.25" customHeight="1">
      <c r="A251" s="1776" t="s">
        <v>2247</v>
      </c>
      <c r="B251" s="1776" t="s">
        <v>16</v>
      </c>
      <c r="C251" s="1776" t="s">
        <v>13</v>
      </c>
      <c r="D251" s="1776" t="s">
        <v>45</v>
      </c>
      <c r="E251" s="1776" t="s">
        <v>48</v>
      </c>
      <c r="F251" s="1776" t="s">
        <v>50</v>
      </c>
      <c r="G251" s="1776" t="s">
        <v>22</v>
      </c>
      <c r="H251" s="1776" t="s">
        <v>22</v>
      </c>
      <c r="I251" s="1776" t="s">
        <v>852</v>
      </c>
    </row>
    <row r="252" spans="1:9" ht="11.25" customHeight="1">
      <c r="A252" s="1776" t="s">
        <v>2247</v>
      </c>
      <c r="B252" s="1776" t="s">
        <v>16</v>
      </c>
      <c r="C252" s="1776" t="s">
        <v>2868</v>
      </c>
      <c r="D252" s="1776" t="s">
        <v>2869</v>
      </c>
      <c r="E252" s="1776" t="s">
        <v>2870</v>
      </c>
      <c r="F252" s="1776" t="s">
        <v>2482</v>
      </c>
      <c r="G252" s="1776" t="s">
        <v>22</v>
      </c>
      <c r="H252" s="1776" t="s">
        <v>22</v>
      </c>
      <c r="I252" s="1776" t="s">
        <v>852</v>
      </c>
    </row>
    <row r="253" spans="1:9" ht="11.25" customHeight="1">
      <c r="A253" s="1776" t="s">
        <v>2247</v>
      </c>
      <c r="B253" s="1776" t="s">
        <v>16</v>
      </c>
      <c r="C253" s="1776" t="s">
        <v>2871</v>
      </c>
      <c r="D253" s="1776" t="s">
        <v>2872</v>
      </c>
      <c r="E253" s="1776" t="s">
        <v>2873</v>
      </c>
      <c r="F253" s="1776" t="s">
        <v>2265</v>
      </c>
      <c r="G253" s="1776" t="s">
        <v>22</v>
      </c>
      <c r="H253" s="1776" t="s">
        <v>22</v>
      </c>
      <c r="I253" s="1776" t="s">
        <v>852</v>
      </c>
    </row>
    <row r="254" spans="1:9" ht="11.25" customHeight="1">
      <c r="A254" s="1776" t="s">
        <v>2247</v>
      </c>
      <c r="B254" s="1776" t="s">
        <v>16</v>
      </c>
      <c r="C254" s="1776" t="s">
        <v>2552</v>
      </c>
      <c r="D254" s="1776" t="s">
        <v>2553</v>
      </c>
      <c r="E254" s="1776" t="s">
        <v>2554</v>
      </c>
      <c r="F254" s="1776" t="s">
        <v>2315</v>
      </c>
      <c r="G254" s="1776" t="s">
        <v>2555</v>
      </c>
      <c r="H254" s="1776" t="s">
        <v>22</v>
      </c>
      <c r="I254" s="1776" t="s">
        <v>852</v>
      </c>
    </row>
    <row r="255" spans="1:9" ht="11.25" customHeight="1">
      <c r="A255" s="1776" t="s">
        <v>2247</v>
      </c>
      <c r="B255" s="1776" t="s">
        <v>16</v>
      </c>
      <c r="C255" s="1776" t="s">
        <v>2874</v>
      </c>
      <c r="D255" s="1776" t="s">
        <v>2875</v>
      </c>
      <c r="E255" s="1776" t="s">
        <v>2876</v>
      </c>
      <c r="F255" s="1776" t="s">
        <v>2683</v>
      </c>
      <c r="G255" s="1776" t="s">
        <v>2877</v>
      </c>
      <c r="H255" s="1776" t="s">
        <v>22</v>
      </c>
      <c r="I255" s="1776" t="s">
        <v>852</v>
      </c>
    </row>
    <row r="256" spans="1:9" ht="11.25" customHeight="1">
      <c r="A256" s="1776" t="s">
        <v>2247</v>
      </c>
      <c r="B256" s="1776" t="s">
        <v>16</v>
      </c>
      <c r="C256" s="1776" t="s">
        <v>2556</v>
      </c>
      <c r="D256" s="1776" t="s">
        <v>2557</v>
      </c>
      <c r="E256" s="1776" t="s">
        <v>2558</v>
      </c>
      <c r="F256" s="1776" t="s">
        <v>2260</v>
      </c>
      <c r="G256" s="1776" t="s">
        <v>2559</v>
      </c>
      <c r="H256" s="1776" t="s">
        <v>22</v>
      </c>
      <c r="I256" s="1776" t="s">
        <v>852</v>
      </c>
    </row>
    <row r="257" spans="1:9" ht="11.25" customHeight="1">
      <c r="A257" s="1776" t="s">
        <v>2247</v>
      </c>
      <c r="B257" s="1776" t="s">
        <v>16</v>
      </c>
      <c r="C257" s="1776" t="s">
        <v>2878</v>
      </c>
      <c r="D257" s="1776" t="s">
        <v>2879</v>
      </c>
      <c r="E257" s="1776" t="s">
        <v>2880</v>
      </c>
      <c r="F257" s="1776" t="s">
        <v>2293</v>
      </c>
      <c r="G257" s="1776" t="s">
        <v>2881</v>
      </c>
      <c r="H257" s="1776" t="s">
        <v>22</v>
      </c>
      <c r="I257" s="1776" t="s">
        <v>852</v>
      </c>
    </row>
    <row r="258" spans="1:9" ht="11.25" customHeight="1">
      <c r="A258" s="1776" t="s">
        <v>2247</v>
      </c>
      <c r="B258" s="1776" t="s">
        <v>16</v>
      </c>
      <c r="C258" s="1776" t="s">
        <v>2882</v>
      </c>
      <c r="D258" s="1776" t="s">
        <v>2883</v>
      </c>
      <c r="E258" s="1776" t="s">
        <v>2884</v>
      </c>
      <c r="F258" s="1776" t="s">
        <v>2293</v>
      </c>
      <c r="G258" s="1776" t="s">
        <v>22</v>
      </c>
      <c r="H258" s="1776" t="s">
        <v>22</v>
      </c>
      <c r="I258" s="1776" t="s">
        <v>852</v>
      </c>
    </row>
    <row r="259" spans="1:9" ht="11.25" customHeight="1">
      <c r="A259" s="1776" t="s">
        <v>2247</v>
      </c>
      <c r="B259" s="1776" t="s">
        <v>16</v>
      </c>
      <c r="C259" s="1776" t="s">
        <v>2568</v>
      </c>
      <c r="D259" s="1776" t="s">
        <v>2569</v>
      </c>
      <c r="E259" s="1776" t="s">
        <v>2570</v>
      </c>
      <c r="F259" s="1776" t="s">
        <v>2571</v>
      </c>
      <c r="G259" s="1776" t="s">
        <v>22</v>
      </c>
      <c r="H259" s="1776" t="s">
        <v>22</v>
      </c>
      <c r="I259" s="1776" t="s">
        <v>852</v>
      </c>
    </row>
    <row r="260" spans="1:9" ht="11.25" customHeight="1">
      <c r="A260" s="1776" t="s">
        <v>2247</v>
      </c>
      <c r="B260" s="1776" t="s">
        <v>16</v>
      </c>
      <c r="C260" s="1776" t="s">
        <v>2885</v>
      </c>
      <c r="D260" s="1776" t="s">
        <v>2886</v>
      </c>
      <c r="E260" s="1776" t="s">
        <v>2887</v>
      </c>
      <c r="F260" s="1776" t="s">
        <v>2683</v>
      </c>
      <c r="G260" s="1776" t="s">
        <v>2888</v>
      </c>
      <c r="H260" s="1776" t="s">
        <v>22</v>
      </c>
      <c r="I260" s="1776" t="s">
        <v>852</v>
      </c>
    </row>
    <row r="261" spans="1:9" ht="11.25" customHeight="1">
      <c r="A261" s="1776" t="s">
        <v>2247</v>
      </c>
      <c r="B261" s="1776" t="s">
        <v>16</v>
      </c>
      <c r="C261" s="1776" t="s">
        <v>2572</v>
      </c>
      <c r="D261" s="1776" t="s">
        <v>2573</v>
      </c>
      <c r="E261" s="1776" t="s">
        <v>2574</v>
      </c>
      <c r="F261" s="1776" t="s">
        <v>2349</v>
      </c>
      <c r="G261" s="1776" t="s">
        <v>22</v>
      </c>
      <c r="H261" s="1776" t="s">
        <v>22</v>
      </c>
      <c r="I261" s="1776" t="s">
        <v>852</v>
      </c>
    </row>
    <row r="262" spans="1:9" ht="11.25" customHeight="1">
      <c r="A262" s="1776" t="s">
        <v>2247</v>
      </c>
      <c r="B262" s="1776" t="s">
        <v>16</v>
      </c>
      <c r="C262" s="1776" t="s">
        <v>2579</v>
      </c>
      <c r="D262" s="1776" t="s">
        <v>2580</v>
      </c>
      <c r="E262" s="1776" t="s">
        <v>2581</v>
      </c>
      <c r="F262" s="1776" t="s">
        <v>2491</v>
      </c>
      <c r="G262" s="1776" t="s">
        <v>2582</v>
      </c>
      <c r="H262" s="1776" t="s">
        <v>22</v>
      </c>
      <c r="I262" s="1776" t="s">
        <v>852</v>
      </c>
    </row>
    <row r="263" spans="1:9" ht="11.25" customHeight="1">
      <c r="A263" s="1776" t="s">
        <v>2247</v>
      </c>
      <c r="B263" s="1776" t="s">
        <v>16</v>
      </c>
      <c r="C263" s="1776" t="s">
        <v>2889</v>
      </c>
      <c r="D263" s="1776" t="s">
        <v>2890</v>
      </c>
      <c r="E263" s="1776" t="s">
        <v>2891</v>
      </c>
      <c r="F263" s="1776" t="s">
        <v>2376</v>
      </c>
      <c r="G263" s="1776" t="s">
        <v>2892</v>
      </c>
      <c r="H263" s="1776" t="s">
        <v>22</v>
      </c>
      <c r="I263" s="1776" t="s">
        <v>852</v>
      </c>
    </row>
    <row r="264" spans="1:9" ht="11.25" customHeight="1">
      <c r="A264" s="1776" t="s">
        <v>2247</v>
      </c>
      <c r="B264" s="1776" t="s">
        <v>16</v>
      </c>
      <c r="C264" s="1776" t="s">
        <v>2893</v>
      </c>
      <c r="D264" s="1776" t="s">
        <v>2894</v>
      </c>
      <c r="E264" s="1776" t="s">
        <v>2895</v>
      </c>
      <c r="F264" s="1776" t="s">
        <v>2335</v>
      </c>
      <c r="G264" s="1776" t="s">
        <v>22</v>
      </c>
      <c r="H264" s="1776" t="s">
        <v>22</v>
      </c>
      <c r="I264" s="1776" t="s">
        <v>852</v>
      </c>
    </row>
    <row r="265" spans="1:9" ht="11.25" customHeight="1">
      <c r="A265" s="1776" t="s">
        <v>2247</v>
      </c>
      <c r="B265" s="1776" t="s">
        <v>16</v>
      </c>
      <c r="C265" s="1776" t="s">
        <v>2583</v>
      </c>
      <c r="D265" s="1776" t="s">
        <v>2584</v>
      </c>
      <c r="E265" s="1776" t="s">
        <v>2585</v>
      </c>
      <c r="F265" s="1776" t="s">
        <v>2487</v>
      </c>
      <c r="G265" s="1776" t="s">
        <v>2586</v>
      </c>
      <c r="H265" s="1776" t="s">
        <v>22</v>
      </c>
      <c r="I265" s="1776" t="s">
        <v>852</v>
      </c>
    </row>
    <row r="266" spans="1:9" ht="11.25" customHeight="1">
      <c r="A266" s="1776" t="s">
        <v>2247</v>
      </c>
      <c r="B266" s="1776" t="s">
        <v>16</v>
      </c>
      <c r="C266" s="1776" t="s">
        <v>2896</v>
      </c>
      <c r="D266" s="1776" t="s">
        <v>2897</v>
      </c>
      <c r="E266" s="1776" t="s">
        <v>2898</v>
      </c>
      <c r="F266" s="1776" t="s">
        <v>2265</v>
      </c>
      <c r="G266" s="1776" t="s">
        <v>2899</v>
      </c>
      <c r="H266" s="1776" t="s">
        <v>22</v>
      </c>
      <c r="I266" s="1776" t="s">
        <v>852</v>
      </c>
    </row>
    <row r="267" spans="1:9" ht="11.25" customHeight="1">
      <c r="A267" s="1776" t="s">
        <v>2247</v>
      </c>
      <c r="B267" s="1776" t="s">
        <v>16</v>
      </c>
      <c r="C267" s="1776" t="s">
        <v>2900</v>
      </c>
      <c r="D267" s="1776" t="s">
        <v>2901</v>
      </c>
      <c r="E267" s="1776" t="s">
        <v>2902</v>
      </c>
      <c r="F267" s="1776" t="s">
        <v>2275</v>
      </c>
      <c r="G267" s="1776" t="s">
        <v>2903</v>
      </c>
      <c r="H267" s="1776" t="s">
        <v>22</v>
      </c>
      <c r="I267" s="1776" t="s">
        <v>852</v>
      </c>
    </row>
    <row r="268" spans="1:9" ht="11.25" customHeight="1">
      <c r="A268" s="1776" t="s">
        <v>2247</v>
      </c>
      <c r="B268" s="1776" t="s">
        <v>16</v>
      </c>
      <c r="C268" s="1776" t="s">
        <v>2904</v>
      </c>
      <c r="D268" s="1776" t="s">
        <v>2905</v>
      </c>
      <c r="E268" s="1776" t="s">
        <v>2906</v>
      </c>
      <c r="F268" s="1776" t="s">
        <v>2293</v>
      </c>
      <c r="G268" s="1776" t="s">
        <v>2907</v>
      </c>
      <c r="H268" s="1776" t="s">
        <v>22</v>
      </c>
      <c r="I268" s="1776" t="s">
        <v>852</v>
      </c>
    </row>
    <row r="269" spans="1:9" ht="11.25" customHeight="1">
      <c r="A269" s="1776" t="s">
        <v>2247</v>
      </c>
      <c r="B269" s="1776" t="s">
        <v>16</v>
      </c>
      <c r="C269" s="1776" t="s">
        <v>2591</v>
      </c>
      <c r="D269" s="1776" t="s">
        <v>2592</v>
      </c>
      <c r="E269" s="1776" t="s">
        <v>2593</v>
      </c>
      <c r="F269" s="1776" t="s">
        <v>2371</v>
      </c>
      <c r="G269" s="1776" t="s">
        <v>2594</v>
      </c>
      <c r="H269" s="1776" t="s">
        <v>22</v>
      </c>
      <c r="I269" s="1776" t="s">
        <v>852</v>
      </c>
    </row>
    <row r="270" spans="1:9" ht="11.25" customHeight="1">
      <c r="A270" s="1776" t="s">
        <v>2247</v>
      </c>
      <c r="B270" s="1776" t="s">
        <v>16</v>
      </c>
      <c r="C270" s="1776" t="s">
        <v>2602</v>
      </c>
      <c r="D270" s="1776" t="s">
        <v>2603</v>
      </c>
      <c r="E270" s="1776" t="s">
        <v>2604</v>
      </c>
      <c r="F270" s="1776" t="s">
        <v>2293</v>
      </c>
      <c r="G270" s="1776" t="s">
        <v>2605</v>
      </c>
      <c r="H270" s="1776" t="s">
        <v>22</v>
      </c>
      <c r="I270" s="1776" t="s">
        <v>852</v>
      </c>
    </row>
    <row r="271" spans="1:9" ht="11.25" customHeight="1">
      <c r="A271" s="1776" t="s">
        <v>2247</v>
      </c>
      <c r="B271" s="1776" t="s">
        <v>16</v>
      </c>
      <c r="C271" s="1776" t="s">
        <v>2606</v>
      </c>
      <c r="D271" s="1776" t="s">
        <v>2607</v>
      </c>
      <c r="E271" s="1776" t="s">
        <v>2608</v>
      </c>
      <c r="F271" s="1776" t="s">
        <v>2393</v>
      </c>
      <c r="G271" s="1776" t="s">
        <v>2609</v>
      </c>
      <c r="H271" s="1776" t="s">
        <v>22</v>
      </c>
      <c r="I271" s="1776" t="s">
        <v>852</v>
      </c>
    </row>
    <row r="272" spans="1:9" ht="11.25" customHeight="1">
      <c r="A272" s="1776" t="s">
        <v>2247</v>
      </c>
      <c r="B272" s="1776" t="s">
        <v>16</v>
      </c>
      <c r="C272" s="1776" t="s">
        <v>2617</v>
      </c>
      <c r="D272" s="1776" t="s">
        <v>2614</v>
      </c>
      <c r="E272" s="1776" t="s">
        <v>2615</v>
      </c>
      <c r="F272" s="1776" t="s">
        <v>2270</v>
      </c>
      <c r="G272" s="1776" t="s">
        <v>22</v>
      </c>
      <c r="H272" s="1776" t="s">
        <v>22</v>
      </c>
      <c r="I272" s="1776" t="s">
        <v>852</v>
      </c>
    </row>
    <row r="273" spans="1:9" ht="11.25" customHeight="1">
      <c r="A273" s="1776" t="s">
        <v>2247</v>
      </c>
      <c r="B273" s="1776" t="s">
        <v>16</v>
      </c>
      <c r="C273" s="1776" t="s">
        <v>2908</v>
      </c>
      <c r="D273" s="1776" t="s">
        <v>2909</v>
      </c>
      <c r="E273" s="1776" t="s">
        <v>2910</v>
      </c>
      <c r="F273" s="1776" t="s">
        <v>2293</v>
      </c>
      <c r="G273" s="1776" t="s">
        <v>22</v>
      </c>
      <c r="H273" s="1776" t="s">
        <v>22</v>
      </c>
      <c r="I273" s="1776" t="s">
        <v>852</v>
      </c>
    </row>
    <row r="274" spans="1:9" ht="11.25" customHeight="1">
      <c r="A274" s="1776" t="s">
        <v>2247</v>
      </c>
      <c r="B274" s="1776" t="s">
        <v>16</v>
      </c>
      <c r="C274" s="1776" t="s">
        <v>2911</v>
      </c>
      <c r="D274" s="1776" t="s">
        <v>2912</v>
      </c>
      <c r="E274" s="1776" t="s">
        <v>2913</v>
      </c>
      <c r="F274" s="1776" t="s">
        <v>2293</v>
      </c>
      <c r="G274" s="1776" t="s">
        <v>2914</v>
      </c>
      <c r="H274" s="1776" t="s">
        <v>22</v>
      </c>
      <c r="I274" s="1776" t="s">
        <v>852</v>
      </c>
    </row>
    <row r="275" spans="1:9" ht="11.25" customHeight="1">
      <c r="A275" s="1776" t="s">
        <v>2247</v>
      </c>
      <c r="B275" s="1776" t="s">
        <v>16</v>
      </c>
      <c r="C275" s="1776" t="s">
        <v>2702</v>
      </c>
      <c r="D275" s="1776" t="s">
        <v>2703</v>
      </c>
      <c r="E275" s="1776" t="s">
        <v>2704</v>
      </c>
      <c r="F275" s="1776" t="s">
        <v>2315</v>
      </c>
      <c r="G275" s="1776" t="s">
        <v>22</v>
      </c>
      <c r="H275" s="1776" t="s">
        <v>22</v>
      </c>
      <c r="I275" s="1776" t="s">
        <v>852</v>
      </c>
    </row>
    <row r="276" spans="1:9" ht="11.25" customHeight="1">
      <c r="A276" s="1776" t="s">
        <v>2247</v>
      </c>
      <c r="B276" s="1776" t="s">
        <v>16</v>
      </c>
      <c r="C276" s="1776" t="s">
        <v>2709</v>
      </c>
      <c r="D276" s="1776" t="s">
        <v>2710</v>
      </c>
      <c r="E276" s="1776" t="s">
        <v>2711</v>
      </c>
      <c r="F276" s="1776" t="s">
        <v>2260</v>
      </c>
      <c r="G276" s="1776" t="s">
        <v>22</v>
      </c>
      <c r="H276" s="1776" t="s">
        <v>22</v>
      </c>
      <c r="I276" s="1776" t="s">
        <v>852</v>
      </c>
    </row>
    <row r="277" spans="1:9" ht="11.25" customHeight="1">
      <c r="A277" s="1776" t="s">
        <v>2247</v>
      </c>
      <c r="B277" s="1776" t="s">
        <v>16</v>
      </c>
      <c r="C277" s="1776" t="s">
        <v>2712</v>
      </c>
      <c r="D277" s="1776" t="s">
        <v>2713</v>
      </c>
      <c r="E277" s="1776" t="s">
        <v>2714</v>
      </c>
      <c r="F277" s="1776" t="s">
        <v>2700</v>
      </c>
      <c r="G277" s="1776" t="s">
        <v>22</v>
      </c>
      <c r="H277" s="1776" t="s">
        <v>22</v>
      </c>
      <c r="I277" s="1776" t="s">
        <v>852</v>
      </c>
    </row>
    <row r="278" spans="1:9" ht="11.25" customHeight="1">
      <c r="A278" s="1776" t="s">
        <v>2247</v>
      </c>
      <c r="B278" s="1776" t="s">
        <v>16</v>
      </c>
      <c r="C278" s="1776" t="s">
        <v>2715</v>
      </c>
      <c r="D278" s="1776" t="s">
        <v>2716</v>
      </c>
      <c r="E278" s="1776" t="s">
        <v>2717</v>
      </c>
      <c r="F278" s="1776" t="s">
        <v>2718</v>
      </c>
      <c r="G278" s="1776" t="s">
        <v>2719</v>
      </c>
      <c r="H278" s="1776" t="s">
        <v>22</v>
      </c>
      <c r="I278" s="1776" t="s">
        <v>852</v>
      </c>
    </row>
    <row r="279" spans="1:9" ht="11.25" customHeight="1">
      <c r="A279" s="1776" t="s">
        <v>2247</v>
      </c>
      <c r="B279" s="1776" t="s">
        <v>16</v>
      </c>
      <c r="C279" s="1776" t="s">
        <v>2915</v>
      </c>
      <c r="D279" s="1776" t="s">
        <v>2916</v>
      </c>
      <c r="E279" s="1776" t="s">
        <v>2917</v>
      </c>
      <c r="F279" s="1776" t="s">
        <v>2275</v>
      </c>
      <c r="G279" s="1776" t="s">
        <v>2918</v>
      </c>
      <c r="H279" s="1776" t="s">
        <v>22</v>
      </c>
      <c r="I279" s="1776" t="s">
        <v>852</v>
      </c>
    </row>
    <row r="280" spans="1:9" ht="11.25" customHeight="1">
      <c r="A280" s="1776" t="s">
        <v>2247</v>
      </c>
      <c r="B280" s="1776" t="s">
        <v>16</v>
      </c>
      <c r="C280" s="1776" t="s">
        <v>2919</v>
      </c>
      <c r="D280" s="1776" t="s">
        <v>2920</v>
      </c>
      <c r="E280" s="1776" t="s">
        <v>2921</v>
      </c>
      <c r="F280" s="1776" t="s">
        <v>2922</v>
      </c>
      <c r="G280" s="1776" t="s">
        <v>2923</v>
      </c>
      <c r="H280" s="1776" t="s">
        <v>22</v>
      </c>
      <c r="I280" s="1776" t="s">
        <v>852</v>
      </c>
    </row>
    <row r="281" spans="1:9" ht="11.25" customHeight="1">
      <c r="A281" s="1776" t="s">
        <v>2247</v>
      </c>
      <c r="B281" s="1776" t="s">
        <v>16</v>
      </c>
      <c r="C281" s="1776" t="s">
        <v>2742</v>
      </c>
      <c r="D281" s="1776" t="s">
        <v>2743</v>
      </c>
      <c r="E281" s="1776" t="s">
        <v>2744</v>
      </c>
      <c r="F281" s="1776" t="s">
        <v>2275</v>
      </c>
      <c r="G281" s="1776" t="s">
        <v>22</v>
      </c>
      <c r="H281" s="1776" t="s">
        <v>22</v>
      </c>
      <c r="I281" s="1776" t="s">
        <v>852</v>
      </c>
    </row>
    <row r="282" spans="1:9" ht="11.25" customHeight="1">
      <c r="A282" s="1776" t="s">
        <v>2247</v>
      </c>
      <c r="B282" s="1776" t="s">
        <v>16</v>
      </c>
      <c r="C282" s="1776" t="s">
        <v>2768</v>
      </c>
      <c r="D282" s="1776" t="s">
        <v>2769</v>
      </c>
      <c r="E282" s="1776" t="s">
        <v>2297</v>
      </c>
      <c r="F282" s="1776" t="s">
        <v>2770</v>
      </c>
      <c r="G282" s="1776" t="s">
        <v>2771</v>
      </c>
      <c r="H282" s="1776" t="s">
        <v>22</v>
      </c>
      <c r="I282" s="1776" t="s">
        <v>852</v>
      </c>
    </row>
    <row r="283" spans="1:9" ht="11.25" customHeight="1">
      <c r="A283" s="1776" t="s">
        <v>2247</v>
      </c>
      <c r="B283" s="1776" t="s">
        <v>16</v>
      </c>
      <c r="C283" s="1776" t="s">
        <v>2772</v>
      </c>
      <c r="D283" s="1776" t="s">
        <v>2769</v>
      </c>
      <c r="E283" s="1776" t="s">
        <v>2297</v>
      </c>
      <c r="F283" s="1776" t="s">
        <v>2773</v>
      </c>
      <c r="G283" s="1776" t="s">
        <v>2771</v>
      </c>
      <c r="H283" s="1776" t="s">
        <v>22</v>
      </c>
      <c r="I283" s="1776" t="s">
        <v>852</v>
      </c>
    </row>
    <row r="284" spans="1:9" ht="11.25" customHeight="1">
      <c r="A284" s="1776" t="s">
        <v>2247</v>
      </c>
      <c r="B284" s="1776" t="s">
        <v>16</v>
      </c>
      <c r="C284" s="1776" t="s">
        <v>2924</v>
      </c>
      <c r="D284" s="1776" t="s">
        <v>2925</v>
      </c>
      <c r="E284" s="1776" t="s">
        <v>2926</v>
      </c>
      <c r="F284" s="1776" t="s">
        <v>2571</v>
      </c>
      <c r="G284" s="1776" t="s">
        <v>2927</v>
      </c>
      <c r="H284" s="1776" t="s">
        <v>22</v>
      </c>
      <c r="I284" s="1776" t="s">
        <v>852</v>
      </c>
    </row>
    <row r="285" spans="1:9" ht="11.25" customHeight="1">
      <c r="A285" s="1776" t="s">
        <v>2247</v>
      </c>
      <c r="B285" s="1776" t="s">
        <v>16</v>
      </c>
      <c r="C285" s="1776" t="s">
        <v>2928</v>
      </c>
      <c r="D285" s="1776" t="s">
        <v>2929</v>
      </c>
      <c r="E285" s="1776" t="s">
        <v>2930</v>
      </c>
      <c r="F285" s="1776" t="s">
        <v>2260</v>
      </c>
      <c r="G285" s="1776" t="s">
        <v>2931</v>
      </c>
      <c r="H285" s="1776" t="s">
        <v>22</v>
      </c>
      <c r="I285" s="1776" t="s">
        <v>852</v>
      </c>
    </row>
    <row r="286" spans="1:9" ht="11.25" customHeight="1">
      <c r="A286" s="1776" t="s">
        <v>2247</v>
      </c>
      <c r="B286" s="1776" t="s">
        <v>16</v>
      </c>
      <c r="C286" s="1776" t="s">
        <v>2932</v>
      </c>
      <c r="D286" s="1776" t="s">
        <v>2933</v>
      </c>
      <c r="E286" s="1776" t="s">
        <v>2934</v>
      </c>
      <c r="F286" s="1776" t="s">
        <v>2349</v>
      </c>
      <c r="G286" s="1776" t="s">
        <v>22</v>
      </c>
      <c r="H286" s="1776" t="s">
        <v>22</v>
      </c>
      <c r="I286" s="1776" t="s">
        <v>852</v>
      </c>
    </row>
    <row r="287" spans="1:9" ht="11.25" customHeight="1">
      <c r="A287" s="1776" t="s">
        <v>2247</v>
      </c>
      <c r="B287" s="1776" t="s">
        <v>16</v>
      </c>
      <c r="C287" s="1776" t="s">
        <v>2935</v>
      </c>
      <c r="D287" s="1776" t="s">
        <v>2936</v>
      </c>
      <c r="E287" s="1776" t="s">
        <v>2937</v>
      </c>
      <c r="F287" s="1776" t="s">
        <v>2260</v>
      </c>
      <c r="G287" s="1776" t="s">
        <v>22</v>
      </c>
      <c r="H287" s="1776" t="s">
        <v>22</v>
      </c>
      <c r="I287" s="1776" t="s">
        <v>852</v>
      </c>
    </row>
    <row r="288" spans="1:9" ht="11.25" customHeight="1">
      <c r="A288" s="1776" t="s">
        <v>2247</v>
      </c>
      <c r="B288" s="1776" t="s">
        <v>16</v>
      </c>
      <c r="C288" s="1776" t="s">
        <v>2938</v>
      </c>
      <c r="D288" s="1776" t="s">
        <v>2939</v>
      </c>
      <c r="E288" s="1776" t="s">
        <v>2940</v>
      </c>
      <c r="F288" s="1776" t="s">
        <v>2349</v>
      </c>
      <c r="G288" s="1776" t="s">
        <v>22</v>
      </c>
      <c r="H288" s="1776" t="s">
        <v>22</v>
      </c>
      <c r="I288" s="1776" t="s">
        <v>852</v>
      </c>
    </row>
    <row r="289" spans="1:9" ht="11.25" customHeight="1">
      <c r="A289" s="1776" t="s">
        <v>2247</v>
      </c>
      <c r="B289" s="1776" t="s">
        <v>16</v>
      </c>
      <c r="C289" s="1776" t="s">
        <v>2941</v>
      </c>
      <c r="D289" s="1776" t="s">
        <v>2942</v>
      </c>
      <c r="E289" s="1776" t="s">
        <v>2943</v>
      </c>
      <c r="F289" s="1776" t="s">
        <v>2349</v>
      </c>
      <c r="G289" s="1776" t="s">
        <v>2944</v>
      </c>
      <c r="H289" s="1776" t="s">
        <v>22</v>
      </c>
      <c r="I289" s="1776" t="s">
        <v>852</v>
      </c>
    </row>
    <row r="290" spans="1:9" ht="11.25" customHeight="1">
      <c r="A290" s="1776" t="s">
        <v>2247</v>
      </c>
      <c r="B290" s="1776" t="s">
        <v>16</v>
      </c>
      <c r="C290" s="1776" t="s">
        <v>2945</v>
      </c>
      <c r="D290" s="1776" t="s">
        <v>2946</v>
      </c>
      <c r="E290" s="1776" t="s">
        <v>2947</v>
      </c>
      <c r="F290" s="1776" t="s">
        <v>2349</v>
      </c>
      <c r="G290" s="1776" t="s">
        <v>2948</v>
      </c>
      <c r="H290" s="1776" t="s">
        <v>22</v>
      </c>
      <c r="I290" s="1776" t="s">
        <v>852</v>
      </c>
    </row>
    <row r="291" spans="1:9" ht="11.25" customHeight="1">
      <c r="A291" s="1776" t="s">
        <v>2247</v>
      </c>
      <c r="B291" s="1776" t="s">
        <v>16</v>
      </c>
      <c r="C291" s="1776" t="s">
        <v>2949</v>
      </c>
      <c r="D291" s="1776" t="s">
        <v>2950</v>
      </c>
      <c r="E291" s="1776" t="s">
        <v>2951</v>
      </c>
      <c r="F291" s="1776" t="s">
        <v>2468</v>
      </c>
      <c r="G291" s="1776" t="s">
        <v>22</v>
      </c>
      <c r="H291" s="1776" t="s">
        <v>2952</v>
      </c>
      <c r="I291" s="1776" t="s">
        <v>852</v>
      </c>
    </row>
    <row r="292" spans="1:9" ht="11.25" customHeight="1">
      <c r="A292" s="1776" t="s">
        <v>2247</v>
      </c>
      <c r="B292" s="1776" t="s">
        <v>16</v>
      </c>
      <c r="C292" s="1776" t="s">
        <v>2953</v>
      </c>
      <c r="D292" s="1776" t="s">
        <v>2950</v>
      </c>
      <c r="E292" s="1776" t="s">
        <v>2954</v>
      </c>
      <c r="F292" s="1776" t="s">
        <v>2265</v>
      </c>
      <c r="G292" s="1776" t="s">
        <v>22</v>
      </c>
      <c r="H292" s="1776" t="s">
        <v>22</v>
      </c>
      <c r="I292" s="1776" t="s">
        <v>852</v>
      </c>
    </row>
    <row r="293" spans="1:9" ht="11.25" customHeight="1">
      <c r="A293" s="1776" t="s">
        <v>2247</v>
      </c>
      <c r="B293" s="1776" t="s">
        <v>16</v>
      </c>
      <c r="C293" s="1776" t="s">
        <v>2955</v>
      </c>
      <c r="D293" s="1776" t="s">
        <v>2956</v>
      </c>
      <c r="E293" s="1776" t="s">
        <v>2957</v>
      </c>
      <c r="F293" s="1776" t="s">
        <v>2468</v>
      </c>
      <c r="G293" s="1776" t="s">
        <v>2958</v>
      </c>
      <c r="H293" s="1776" t="s">
        <v>22</v>
      </c>
      <c r="I293" s="1776" t="s">
        <v>852</v>
      </c>
    </row>
    <row r="294" spans="1:9" ht="11.25" customHeight="1">
      <c r="A294" s="1776" t="s">
        <v>2247</v>
      </c>
      <c r="B294" s="1776" t="s">
        <v>16</v>
      </c>
      <c r="C294" s="1776" t="s">
        <v>2959</v>
      </c>
      <c r="D294" s="1776" t="s">
        <v>2960</v>
      </c>
      <c r="E294" s="1776" t="s">
        <v>2961</v>
      </c>
      <c r="F294" s="1776" t="s">
        <v>2962</v>
      </c>
      <c r="G294" s="1776" t="s">
        <v>2963</v>
      </c>
      <c r="H294" s="1776" t="s">
        <v>22</v>
      </c>
      <c r="I294" s="1776" t="s">
        <v>852</v>
      </c>
    </row>
    <row r="295" spans="1:9" ht="11.25" customHeight="1">
      <c r="A295" s="1776" t="s">
        <v>2247</v>
      </c>
      <c r="B295" s="1776" t="s">
        <v>16</v>
      </c>
      <c r="C295" s="1776" t="s">
        <v>2964</v>
      </c>
      <c r="D295" s="1776" t="s">
        <v>2965</v>
      </c>
      <c r="E295" s="1776" t="s">
        <v>2966</v>
      </c>
      <c r="F295" s="1776" t="s">
        <v>2349</v>
      </c>
      <c r="G295" s="1776" t="s">
        <v>2967</v>
      </c>
      <c r="H295" s="1776" t="s">
        <v>22</v>
      </c>
      <c r="I295" s="1776" t="s">
        <v>852</v>
      </c>
    </row>
    <row r="296" spans="1:9" ht="11.25" customHeight="1">
      <c r="A296" s="1776" t="s">
        <v>2247</v>
      </c>
      <c r="B296" s="1776" t="s">
        <v>16</v>
      </c>
      <c r="C296" s="1776" t="s">
        <v>2968</v>
      </c>
      <c r="D296" s="1776" t="s">
        <v>2969</v>
      </c>
      <c r="E296" s="1776" t="s">
        <v>2970</v>
      </c>
      <c r="F296" s="1776" t="s">
        <v>2454</v>
      </c>
      <c r="G296" s="1776" t="s">
        <v>22</v>
      </c>
      <c r="H296" s="1776" t="s">
        <v>22</v>
      </c>
      <c r="I296" s="1776" t="s">
        <v>852</v>
      </c>
    </row>
    <row r="297" spans="1:9" ht="11.25" customHeight="1">
      <c r="A297" s="1776" t="s">
        <v>2247</v>
      </c>
      <c r="B297" s="1776" t="s">
        <v>16</v>
      </c>
      <c r="C297" s="1776" t="s">
        <v>2971</v>
      </c>
      <c r="D297" s="1776" t="s">
        <v>2972</v>
      </c>
      <c r="E297" s="1776" t="s">
        <v>2973</v>
      </c>
      <c r="F297" s="1776" t="s">
        <v>2349</v>
      </c>
      <c r="G297" s="1776" t="s">
        <v>22</v>
      </c>
      <c r="H297" s="1776" t="s">
        <v>22</v>
      </c>
      <c r="I297" s="1776" t="s">
        <v>852</v>
      </c>
    </row>
    <row r="298" spans="1:9" ht="11.25" customHeight="1">
      <c r="A298" s="1776" t="s">
        <v>2247</v>
      </c>
      <c r="B298" s="1776" t="s">
        <v>16</v>
      </c>
      <c r="C298" s="1776" t="s">
        <v>2974</v>
      </c>
      <c r="D298" s="1776" t="s">
        <v>2975</v>
      </c>
      <c r="E298" s="1776" t="s">
        <v>2976</v>
      </c>
      <c r="F298" s="1776" t="s">
        <v>2265</v>
      </c>
      <c r="G298" s="1776" t="s">
        <v>2977</v>
      </c>
      <c r="H298" s="1776" t="s">
        <v>22</v>
      </c>
      <c r="I298" s="1776" t="s">
        <v>852</v>
      </c>
    </row>
    <row r="299" spans="1:9" ht="11.25" customHeight="1">
      <c r="A299" s="1776" t="s">
        <v>2247</v>
      </c>
      <c r="B299" s="1776" t="s">
        <v>16</v>
      </c>
      <c r="C299" s="1776" t="s">
        <v>2776</v>
      </c>
      <c r="D299" s="1776" t="s">
        <v>2777</v>
      </c>
      <c r="E299" s="1776" t="s">
        <v>2778</v>
      </c>
      <c r="F299" s="1776" t="s">
        <v>2779</v>
      </c>
      <c r="G299" s="1776" t="s">
        <v>22</v>
      </c>
      <c r="H299" s="1776" t="s">
        <v>22</v>
      </c>
      <c r="I299" s="1776" t="s">
        <v>852</v>
      </c>
    </row>
    <row r="300" spans="1:9" ht="11.25" customHeight="1">
      <c r="A300" s="1776" t="s">
        <v>2247</v>
      </c>
      <c r="B300" s="1776" t="s">
        <v>16</v>
      </c>
      <c r="C300" s="1776" t="s">
        <v>2978</v>
      </c>
      <c r="D300" s="1776" t="s">
        <v>2979</v>
      </c>
      <c r="E300" s="1776" t="s">
        <v>2980</v>
      </c>
      <c r="F300" s="1776" t="s">
        <v>2275</v>
      </c>
      <c r="G300" s="1776" t="s">
        <v>22</v>
      </c>
      <c r="H300" s="1776" t="s">
        <v>22</v>
      </c>
      <c r="I300" s="1776" t="s">
        <v>852</v>
      </c>
    </row>
    <row r="301" spans="1:9" ht="11.25" customHeight="1">
      <c r="A301" s="1776" t="s">
        <v>2247</v>
      </c>
      <c r="B301" s="1776" t="s">
        <v>16</v>
      </c>
      <c r="C301" s="1776" t="s">
        <v>2981</v>
      </c>
      <c r="D301" s="1776" t="s">
        <v>2982</v>
      </c>
      <c r="E301" s="1776" t="s">
        <v>2983</v>
      </c>
      <c r="F301" s="1776" t="s">
        <v>2984</v>
      </c>
      <c r="G301" s="1776" t="s">
        <v>2985</v>
      </c>
      <c r="H301" s="1776" t="s">
        <v>22</v>
      </c>
      <c r="I301" s="1776" t="s">
        <v>852</v>
      </c>
    </row>
    <row r="302" spans="1:9" ht="11.25" customHeight="1">
      <c r="A302" s="1776" t="s">
        <v>2247</v>
      </c>
      <c r="B302" s="1776" t="s">
        <v>16</v>
      </c>
      <c r="C302" s="1776" t="s">
        <v>2780</v>
      </c>
      <c r="D302" s="1776" t="s">
        <v>2781</v>
      </c>
      <c r="E302" s="1776" t="s">
        <v>2782</v>
      </c>
      <c r="F302" s="1776" t="s">
        <v>2783</v>
      </c>
      <c r="G302" s="1776" t="s">
        <v>22</v>
      </c>
      <c r="H302" s="1776" t="s">
        <v>22</v>
      </c>
      <c r="I302" s="1776" t="s">
        <v>852</v>
      </c>
    </row>
    <row r="303" spans="1:9" ht="11.25" customHeight="1">
      <c r="A303" s="1776" t="s">
        <v>2247</v>
      </c>
      <c r="B303" s="1776" t="s">
        <v>16</v>
      </c>
      <c r="C303" s="1776" t="s">
        <v>2787</v>
      </c>
      <c r="D303" s="1776" t="s">
        <v>2788</v>
      </c>
      <c r="E303" s="1776" t="s">
        <v>2789</v>
      </c>
      <c r="F303" s="1776" t="s">
        <v>2482</v>
      </c>
      <c r="G303" s="1776" t="s">
        <v>2790</v>
      </c>
      <c r="H303" s="1776" t="s">
        <v>22</v>
      </c>
      <c r="I303" s="1776" t="s">
        <v>852</v>
      </c>
    </row>
    <row r="304" spans="1:9" ht="11.25" customHeight="1">
      <c r="A304" s="1776" t="s">
        <v>2247</v>
      </c>
      <c r="B304" s="1776" t="s">
        <v>16</v>
      </c>
      <c r="C304" s="1776" t="s">
        <v>2794</v>
      </c>
      <c r="D304" s="1776" t="s">
        <v>2795</v>
      </c>
      <c r="E304" s="1776" t="s">
        <v>2796</v>
      </c>
      <c r="F304" s="1776" t="s">
        <v>2797</v>
      </c>
      <c r="G304" s="1776" t="s">
        <v>22</v>
      </c>
      <c r="H304" s="1776" t="s">
        <v>22</v>
      </c>
      <c r="I304" s="1776" t="s">
        <v>852</v>
      </c>
    </row>
    <row r="305" spans="1:9" ht="11.25" customHeight="1">
      <c r="A305" s="1776" t="s">
        <v>2247</v>
      </c>
      <c r="B305" s="1776" t="s">
        <v>16</v>
      </c>
      <c r="C305" s="1776" t="s">
        <v>2248</v>
      </c>
      <c r="D305" s="1776" t="s">
        <v>2249</v>
      </c>
      <c r="E305" s="1776" t="s">
        <v>2250</v>
      </c>
      <c r="F305" s="1776" t="s">
        <v>2251</v>
      </c>
      <c r="G305" s="1776" t="s">
        <v>2252</v>
      </c>
      <c r="H305" s="1776" t="s">
        <v>22</v>
      </c>
      <c r="I305" s="1776" t="s">
        <v>905</v>
      </c>
    </row>
    <row r="306" spans="1:9" ht="11.25" customHeight="1">
      <c r="A306" s="1776" t="s">
        <v>2247</v>
      </c>
      <c r="B306" s="1776" t="s">
        <v>16</v>
      </c>
      <c r="C306" s="1776" t="s">
        <v>2986</v>
      </c>
      <c r="D306" s="1776" t="s">
        <v>2987</v>
      </c>
      <c r="E306" s="1776" t="s">
        <v>2988</v>
      </c>
      <c r="F306" s="1776" t="s">
        <v>2423</v>
      </c>
      <c r="G306" s="1776" t="s">
        <v>2989</v>
      </c>
      <c r="H306" s="1776" t="s">
        <v>22</v>
      </c>
      <c r="I306" s="1776" t="s">
        <v>905</v>
      </c>
    </row>
    <row r="307" spans="1:9" ht="11.25" customHeight="1">
      <c r="A307" s="1776" t="s">
        <v>2247</v>
      </c>
      <c r="B307" s="1776" t="s">
        <v>16</v>
      </c>
      <c r="C307" s="1776" t="s">
        <v>2267</v>
      </c>
      <c r="D307" s="1776" t="s">
        <v>2268</v>
      </c>
      <c r="E307" s="1776" t="s">
        <v>2269</v>
      </c>
      <c r="F307" s="1776" t="s">
        <v>2270</v>
      </c>
      <c r="G307" s="1776" t="s">
        <v>2271</v>
      </c>
      <c r="H307" s="1776" t="s">
        <v>22</v>
      </c>
      <c r="I307" s="1776" t="s">
        <v>905</v>
      </c>
    </row>
    <row r="308" spans="1:9" ht="11.25" customHeight="1">
      <c r="A308" s="1776" t="s">
        <v>2247</v>
      </c>
      <c r="B308" s="1776" t="s">
        <v>16</v>
      </c>
      <c r="C308" s="1776" t="s">
        <v>2272</v>
      </c>
      <c r="D308" s="1776" t="s">
        <v>2273</v>
      </c>
      <c r="E308" s="1776" t="s">
        <v>2274</v>
      </c>
      <c r="F308" s="1776" t="s">
        <v>2275</v>
      </c>
      <c r="G308" s="1776" t="s">
        <v>2276</v>
      </c>
      <c r="H308" s="1776" t="s">
        <v>22</v>
      </c>
      <c r="I308" s="1776" t="s">
        <v>905</v>
      </c>
    </row>
    <row r="309" spans="1:9" ht="11.25" customHeight="1">
      <c r="A309" s="1776" t="s">
        <v>2247</v>
      </c>
      <c r="B309" s="1776" t="s">
        <v>16</v>
      </c>
      <c r="C309" s="1776" t="s">
        <v>2282</v>
      </c>
      <c r="D309" s="1776" t="s">
        <v>2283</v>
      </c>
      <c r="E309" s="1776" t="s">
        <v>2284</v>
      </c>
      <c r="F309" s="1776" t="s">
        <v>2285</v>
      </c>
      <c r="G309" s="1776" t="s">
        <v>22</v>
      </c>
      <c r="H309" s="1776" t="s">
        <v>22</v>
      </c>
      <c r="I309" s="1776" t="s">
        <v>905</v>
      </c>
    </row>
    <row r="310" spans="1:9" ht="11.25" customHeight="1">
      <c r="A310" s="1776" t="s">
        <v>2247</v>
      </c>
      <c r="B310" s="1776" t="s">
        <v>16</v>
      </c>
      <c r="C310" s="1776" t="s">
        <v>2290</v>
      </c>
      <c r="D310" s="1776" t="s">
        <v>2291</v>
      </c>
      <c r="E310" s="1776" t="s">
        <v>2292</v>
      </c>
      <c r="F310" s="1776" t="s">
        <v>2293</v>
      </c>
      <c r="G310" s="1776" t="s">
        <v>2294</v>
      </c>
      <c r="H310" s="1776" t="s">
        <v>22</v>
      </c>
      <c r="I310" s="1776" t="s">
        <v>905</v>
      </c>
    </row>
    <row r="311" spans="1:9" ht="11.25" customHeight="1">
      <c r="A311" s="1776" t="s">
        <v>2247</v>
      </c>
      <c r="B311" s="1776" t="s">
        <v>16</v>
      </c>
      <c r="C311" s="1776" t="s">
        <v>22</v>
      </c>
      <c r="D311" s="1776" t="s">
        <v>2300</v>
      </c>
      <c r="E311" s="1776" t="s">
        <v>2301</v>
      </c>
      <c r="F311" s="1776" t="s">
        <v>2293</v>
      </c>
      <c r="G311" s="1776" t="s">
        <v>22</v>
      </c>
      <c r="H311" s="1776" t="s">
        <v>22</v>
      </c>
      <c r="I311" s="1776" t="s">
        <v>905</v>
      </c>
    </row>
    <row r="312" spans="1:9" ht="11.25" customHeight="1">
      <c r="A312" s="1776" t="s">
        <v>2247</v>
      </c>
      <c r="B312" s="1776" t="s">
        <v>16</v>
      </c>
      <c r="C312" s="1776" t="s">
        <v>2805</v>
      </c>
      <c r="D312" s="1776" t="s">
        <v>2806</v>
      </c>
      <c r="E312" s="1776" t="s">
        <v>2807</v>
      </c>
      <c r="F312" s="1776" t="s">
        <v>2808</v>
      </c>
      <c r="G312" s="1776" t="s">
        <v>2809</v>
      </c>
      <c r="H312" s="1776" t="s">
        <v>22</v>
      </c>
      <c r="I312" s="1776" t="s">
        <v>905</v>
      </c>
    </row>
    <row r="313" spans="1:9" ht="11.25" customHeight="1">
      <c r="A313" s="1776" t="s">
        <v>2247</v>
      </c>
      <c r="B313" s="1776" t="s">
        <v>16</v>
      </c>
      <c r="C313" s="1776" t="s">
        <v>2312</v>
      </c>
      <c r="D313" s="1776" t="s">
        <v>2313</v>
      </c>
      <c r="E313" s="1776" t="s">
        <v>2314</v>
      </c>
      <c r="F313" s="1776" t="s">
        <v>2315</v>
      </c>
      <c r="G313" s="1776" t="s">
        <v>22</v>
      </c>
      <c r="H313" s="1776" t="s">
        <v>22</v>
      </c>
      <c r="I313" s="1776" t="s">
        <v>905</v>
      </c>
    </row>
    <row r="314" spans="1:9" ht="11.25" customHeight="1">
      <c r="A314" s="1776" t="s">
        <v>2247</v>
      </c>
      <c r="B314" s="1776" t="s">
        <v>16</v>
      </c>
      <c r="C314" s="1776" t="s">
        <v>2320</v>
      </c>
      <c r="D314" s="1776" t="s">
        <v>2321</v>
      </c>
      <c r="E314" s="1776" t="s">
        <v>2322</v>
      </c>
      <c r="F314" s="1776" t="s">
        <v>573</v>
      </c>
      <c r="G314" s="1776" t="s">
        <v>2323</v>
      </c>
      <c r="H314" s="1776" t="s">
        <v>22</v>
      </c>
      <c r="I314" s="1776" t="s">
        <v>905</v>
      </c>
    </row>
    <row r="315" spans="1:9" ht="11.25" customHeight="1">
      <c r="A315" s="1776" t="s">
        <v>2247</v>
      </c>
      <c r="B315" s="1776" t="s">
        <v>16</v>
      </c>
      <c r="C315" s="1776" t="s">
        <v>2810</v>
      </c>
      <c r="D315" s="1776" t="s">
        <v>2811</v>
      </c>
      <c r="E315" s="1776" t="s">
        <v>2812</v>
      </c>
      <c r="F315" s="1776" t="s">
        <v>573</v>
      </c>
      <c r="G315" s="1776" t="s">
        <v>22</v>
      </c>
      <c r="H315" s="1776" t="s">
        <v>22</v>
      </c>
      <c r="I315" s="1776" t="s">
        <v>905</v>
      </c>
    </row>
    <row r="316" spans="1:9" ht="11.25" customHeight="1">
      <c r="A316" s="1776" t="s">
        <v>2247</v>
      </c>
      <c r="B316" s="1776" t="s">
        <v>16</v>
      </c>
      <c r="C316" s="1776" t="s">
        <v>2324</v>
      </c>
      <c r="D316" s="1776" t="s">
        <v>2325</v>
      </c>
      <c r="E316" s="1776" t="s">
        <v>2326</v>
      </c>
      <c r="F316" s="1776" t="s">
        <v>573</v>
      </c>
      <c r="G316" s="1776" t="s">
        <v>2327</v>
      </c>
      <c r="H316" s="1776" t="s">
        <v>22</v>
      </c>
      <c r="I316" s="1776" t="s">
        <v>905</v>
      </c>
    </row>
    <row r="317" spans="1:9" ht="11.25" customHeight="1">
      <c r="A317" s="1776" t="s">
        <v>2247</v>
      </c>
      <c r="B317" s="1776" t="s">
        <v>16</v>
      </c>
      <c r="C317" s="1776" t="s">
        <v>2328</v>
      </c>
      <c r="D317" s="1776" t="s">
        <v>2329</v>
      </c>
      <c r="E317" s="1776" t="s">
        <v>2330</v>
      </c>
      <c r="F317" s="1776" t="s">
        <v>573</v>
      </c>
      <c r="G317" s="1776" t="s">
        <v>2331</v>
      </c>
      <c r="H317" s="1776" t="s">
        <v>22</v>
      </c>
      <c r="I317" s="1776" t="s">
        <v>905</v>
      </c>
    </row>
    <row r="318" spans="1:9" ht="11.25" customHeight="1">
      <c r="A318" s="1776" t="s">
        <v>2247</v>
      </c>
      <c r="B318" s="1776" t="s">
        <v>16</v>
      </c>
      <c r="C318" s="1776" t="s">
        <v>2813</v>
      </c>
      <c r="D318" s="1776" t="s">
        <v>2814</v>
      </c>
      <c r="E318" s="1776" t="s">
        <v>2815</v>
      </c>
      <c r="F318" s="1776" t="s">
        <v>573</v>
      </c>
      <c r="G318" s="1776" t="s">
        <v>22</v>
      </c>
      <c r="H318" s="1776" t="s">
        <v>22</v>
      </c>
      <c r="I318" s="1776" t="s">
        <v>905</v>
      </c>
    </row>
    <row r="319" spans="1:9" ht="11.25" customHeight="1">
      <c r="A319" s="1776" t="s">
        <v>2247</v>
      </c>
      <c r="B319" s="1776" t="s">
        <v>16</v>
      </c>
      <c r="C319" s="1776" t="s">
        <v>2336</v>
      </c>
      <c r="D319" s="1776" t="s">
        <v>2337</v>
      </c>
      <c r="E319" s="1776" t="s">
        <v>2338</v>
      </c>
      <c r="F319" s="1776" t="s">
        <v>2275</v>
      </c>
      <c r="G319" s="1776" t="s">
        <v>2339</v>
      </c>
      <c r="H319" s="1776" t="s">
        <v>22</v>
      </c>
      <c r="I319" s="1776" t="s">
        <v>905</v>
      </c>
    </row>
    <row r="320" spans="1:9" ht="11.25" customHeight="1">
      <c r="A320" s="1776" t="s">
        <v>2247</v>
      </c>
      <c r="B320" s="1776" t="s">
        <v>16</v>
      </c>
      <c r="C320" s="1776" t="s">
        <v>2340</v>
      </c>
      <c r="D320" s="1776" t="s">
        <v>2341</v>
      </c>
      <c r="E320" s="1776" t="s">
        <v>2342</v>
      </c>
      <c r="F320" s="1776" t="s">
        <v>2275</v>
      </c>
      <c r="G320" s="1776" t="s">
        <v>22</v>
      </c>
      <c r="H320" s="1776" t="s">
        <v>22</v>
      </c>
      <c r="I320" s="1776" t="s">
        <v>905</v>
      </c>
    </row>
    <row r="321" spans="1:9" ht="11.25" customHeight="1">
      <c r="A321" s="1776" t="s">
        <v>2247</v>
      </c>
      <c r="B321" s="1776" t="s">
        <v>16</v>
      </c>
      <c r="C321" s="1776" t="s">
        <v>2343</v>
      </c>
      <c r="D321" s="1776" t="s">
        <v>2344</v>
      </c>
      <c r="E321" s="1776" t="s">
        <v>2345</v>
      </c>
      <c r="F321" s="1776" t="s">
        <v>2293</v>
      </c>
      <c r="G321" s="1776" t="s">
        <v>22</v>
      </c>
      <c r="H321" s="1776" t="s">
        <v>22</v>
      </c>
      <c r="I321" s="1776" t="s">
        <v>905</v>
      </c>
    </row>
    <row r="322" spans="1:9" ht="11.25" customHeight="1">
      <c r="A322" s="1776" t="s">
        <v>2247</v>
      </c>
      <c r="B322" s="1776" t="s">
        <v>16</v>
      </c>
      <c r="C322" s="1776" t="s">
        <v>2381</v>
      </c>
      <c r="D322" s="1776" t="s">
        <v>2382</v>
      </c>
      <c r="E322" s="1776" t="s">
        <v>2383</v>
      </c>
      <c r="F322" s="1776" t="s">
        <v>2256</v>
      </c>
      <c r="G322" s="1776" t="s">
        <v>2384</v>
      </c>
      <c r="H322" s="1776" t="s">
        <v>22</v>
      </c>
      <c r="I322" s="1776" t="s">
        <v>905</v>
      </c>
    </row>
    <row r="323" spans="1:9" ht="11.25" customHeight="1">
      <c r="A323" s="1776" t="s">
        <v>2247</v>
      </c>
      <c r="B323" s="1776" t="s">
        <v>16</v>
      </c>
      <c r="C323" s="1776" t="s">
        <v>2385</v>
      </c>
      <c r="D323" s="1776" t="s">
        <v>2386</v>
      </c>
      <c r="E323" s="1776" t="s">
        <v>2387</v>
      </c>
      <c r="F323" s="1776" t="s">
        <v>2388</v>
      </c>
      <c r="G323" s="1776" t="s">
        <v>2389</v>
      </c>
      <c r="H323" s="1776" t="s">
        <v>22</v>
      </c>
      <c r="I323" s="1776" t="s">
        <v>905</v>
      </c>
    </row>
    <row r="324" spans="1:9" ht="11.25" customHeight="1">
      <c r="A324" s="1776" t="s">
        <v>2247</v>
      </c>
      <c r="B324" s="1776" t="s">
        <v>16</v>
      </c>
      <c r="C324" s="1776" t="s">
        <v>2835</v>
      </c>
      <c r="D324" s="1776" t="s">
        <v>2836</v>
      </c>
      <c r="E324" s="1776" t="s">
        <v>2837</v>
      </c>
      <c r="F324" s="1776" t="s">
        <v>50</v>
      </c>
      <c r="G324" s="1776" t="s">
        <v>2838</v>
      </c>
      <c r="H324" s="1776" t="s">
        <v>22</v>
      </c>
      <c r="I324" s="1776" t="s">
        <v>905</v>
      </c>
    </row>
    <row r="325" spans="1:9" ht="11.25" customHeight="1">
      <c r="A325" s="1776" t="s">
        <v>2247</v>
      </c>
      <c r="B325" s="1776" t="s">
        <v>16</v>
      </c>
      <c r="C325" s="1776" t="s">
        <v>2395</v>
      </c>
      <c r="D325" s="1776" t="s">
        <v>2396</v>
      </c>
      <c r="E325" s="1776" t="s">
        <v>2397</v>
      </c>
      <c r="F325" s="1776" t="s">
        <v>2335</v>
      </c>
      <c r="G325" s="1776" t="s">
        <v>2398</v>
      </c>
      <c r="H325" s="1776" t="s">
        <v>22</v>
      </c>
      <c r="I325" s="1776" t="s">
        <v>905</v>
      </c>
    </row>
    <row r="326" spans="1:9" ht="11.25" customHeight="1">
      <c r="A326" s="1776" t="s">
        <v>2247</v>
      </c>
      <c r="B326" s="1776" t="s">
        <v>16</v>
      </c>
      <c r="C326" s="1776" t="s">
        <v>2404</v>
      </c>
      <c r="D326" s="1776" t="s">
        <v>2405</v>
      </c>
      <c r="E326" s="1776" t="s">
        <v>2406</v>
      </c>
      <c r="F326" s="1776" t="s">
        <v>2407</v>
      </c>
      <c r="G326" s="1776" t="s">
        <v>2408</v>
      </c>
      <c r="H326" s="1776" t="s">
        <v>22</v>
      </c>
      <c r="I326" s="1776" t="s">
        <v>905</v>
      </c>
    </row>
    <row r="327" spans="1:9" ht="11.25" customHeight="1">
      <c r="A327" s="1776" t="s">
        <v>2247</v>
      </c>
      <c r="B327" s="1776" t="s">
        <v>16</v>
      </c>
      <c r="C327" s="1776" t="s">
        <v>2990</v>
      </c>
      <c r="D327" s="1776" t="s">
        <v>2991</v>
      </c>
      <c r="E327" s="1776" t="s">
        <v>2992</v>
      </c>
      <c r="F327" s="1776" t="s">
        <v>2416</v>
      </c>
      <c r="G327" s="1776" t="s">
        <v>2993</v>
      </c>
      <c r="H327" s="1776" t="s">
        <v>22</v>
      </c>
      <c r="I327" s="1776" t="s">
        <v>905</v>
      </c>
    </row>
    <row r="328" spans="1:9" ht="11.25" customHeight="1">
      <c r="A328" s="1776" t="s">
        <v>2247</v>
      </c>
      <c r="B328" s="1776" t="s">
        <v>16</v>
      </c>
      <c r="C328" s="1776" t="s">
        <v>2839</v>
      </c>
      <c r="D328" s="1776" t="s">
        <v>2840</v>
      </c>
      <c r="E328" s="1776" t="s">
        <v>2841</v>
      </c>
      <c r="F328" s="1776" t="s">
        <v>2371</v>
      </c>
      <c r="G328" s="1776" t="s">
        <v>2842</v>
      </c>
      <c r="H328" s="1776" t="s">
        <v>22</v>
      </c>
      <c r="I328" s="1776" t="s">
        <v>905</v>
      </c>
    </row>
    <row r="329" spans="1:9" ht="11.25" customHeight="1">
      <c r="A329" s="1776" t="s">
        <v>2247</v>
      </c>
      <c r="B329" s="1776" t="s">
        <v>16</v>
      </c>
      <c r="C329" s="1776" t="s">
        <v>2430</v>
      </c>
      <c r="D329" s="1776" t="s">
        <v>2431</v>
      </c>
      <c r="E329" s="1776" t="s">
        <v>2432</v>
      </c>
      <c r="F329" s="1776" t="s">
        <v>2433</v>
      </c>
      <c r="G329" s="1776" t="s">
        <v>2434</v>
      </c>
      <c r="H329" s="1776" t="s">
        <v>22</v>
      </c>
      <c r="I329" s="1776" t="s">
        <v>905</v>
      </c>
    </row>
    <row r="330" spans="1:9" ht="11.25" customHeight="1">
      <c r="A330" s="1776" t="s">
        <v>2247</v>
      </c>
      <c r="B330" s="1776" t="s">
        <v>16</v>
      </c>
      <c r="C330" s="1776" t="s">
        <v>2448</v>
      </c>
      <c r="D330" s="1776" t="s">
        <v>2449</v>
      </c>
      <c r="E330" s="1776" t="s">
        <v>2450</v>
      </c>
      <c r="F330" s="1776" t="s">
        <v>2260</v>
      </c>
      <c r="G330" s="1776" t="s">
        <v>22</v>
      </c>
      <c r="H330" s="1776" t="s">
        <v>22</v>
      </c>
      <c r="I330" s="1776" t="s">
        <v>905</v>
      </c>
    </row>
    <row r="331" spans="1:9" ht="11.25" customHeight="1">
      <c r="A331" s="1776" t="s">
        <v>2247</v>
      </c>
      <c r="B331" s="1776" t="s">
        <v>16</v>
      </c>
      <c r="C331" s="1776" t="s">
        <v>2451</v>
      </c>
      <c r="D331" s="1776" t="s">
        <v>2452</v>
      </c>
      <c r="E331" s="1776" t="s">
        <v>2453</v>
      </c>
      <c r="F331" s="1776" t="s">
        <v>2454</v>
      </c>
      <c r="G331" s="1776" t="s">
        <v>22</v>
      </c>
      <c r="H331" s="1776" t="s">
        <v>22</v>
      </c>
      <c r="I331" s="1776" t="s">
        <v>905</v>
      </c>
    </row>
    <row r="332" spans="1:9" ht="11.25" customHeight="1">
      <c r="A332" s="1776" t="s">
        <v>2247</v>
      </c>
      <c r="B332" s="1776" t="s">
        <v>16</v>
      </c>
      <c r="C332" s="1776" t="s">
        <v>2994</v>
      </c>
      <c r="D332" s="1776" t="s">
        <v>2995</v>
      </c>
      <c r="E332" s="1776" t="s">
        <v>2996</v>
      </c>
      <c r="F332" s="1776" t="s">
        <v>2571</v>
      </c>
      <c r="G332" s="1776" t="s">
        <v>2997</v>
      </c>
      <c r="H332" s="1776" t="s">
        <v>22</v>
      </c>
      <c r="I332" s="1776" t="s">
        <v>905</v>
      </c>
    </row>
    <row r="333" spans="1:9" ht="11.25" customHeight="1">
      <c r="A333" s="1776" t="s">
        <v>2247</v>
      </c>
      <c r="B333" s="1776" t="s">
        <v>16</v>
      </c>
      <c r="C333" s="1776" t="s">
        <v>2455</v>
      </c>
      <c r="D333" s="1776" t="s">
        <v>2456</v>
      </c>
      <c r="E333" s="1776" t="s">
        <v>2457</v>
      </c>
      <c r="F333" s="1776" t="s">
        <v>2275</v>
      </c>
      <c r="G333" s="1776" t="s">
        <v>22</v>
      </c>
      <c r="H333" s="1776" t="s">
        <v>22</v>
      </c>
      <c r="I333" s="1776" t="s">
        <v>905</v>
      </c>
    </row>
    <row r="334" spans="1:9" ht="11.25" customHeight="1">
      <c r="A334" s="1776" t="s">
        <v>2247</v>
      </c>
      <c r="B334" s="1776" t="s">
        <v>16</v>
      </c>
      <c r="C334" s="1776" t="s">
        <v>2458</v>
      </c>
      <c r="D334" s="1776" t="s">
        <v>2459</v>
      </c>
      <c r="E334" s="1776" t="s">
        <v>2460</v>
      </c>
      <c r="F334" s="1776" t="s">
        <v>2454</v>
      </c>
      <c r="G334" s="1776" t="s">
        <v>22</v>
      </c>
      <c r="H334" s="1776" t="s">
        <v>22</v>
      </c>
      <c r="I334" s="1776" t="s">
        <v>905</v>
      </c>
    </row>
    <row r="335" spans="1:9" ht="11.25" customHeight="1">
      <c r="A335" s="1776" t="s">
        <v>2247</v>
      </c>
      <c r="B335" s="1776" t="s">
        <v>16</v>
      </c>
      <c r="C335" s="1776" t="s">
        <v>2843</v>
      </c>
      <c r="D335" s="1776" t="s">
        <v>2844</v>
      </c>
      <c r="E335" s="1776" t="s">
        <v>2845</v>
      </c>
      <c r="F335" s="1776" t="s">
        <v>2260</v>
      </c>
      <c r="G335" s="1776" t="s">
        <v>2846</v>
      </c>
      <c r="H335" s="1776" t="s">
        <v>22</v>
      </c>
      <c r="I335" s="1776" t="s">
        <v>905</v>
      </c>
    </row>
    <row r="336" spans="1:9" ht="11.25" customHeight="1">
      <c r="A336" s="1776" t="s">
        <v>2247</v>
      </c>
      <c r="B336" s="1776" t="s">
        <v>16</v>
      </c>
      <c r="C336" s="1776" t="s">
        <v>2847</v>
      </c>
      <c r="D336" s="1776" t="s">
        <v>2848</v>
      </c>
      <c r="E336" s="1776" t="s">
        <v>2849</v>
      </c>
      <c r="F336" s="1776" t="s">
        <v>2371</v>
      </c>
      <c r="G336" s="1776" t="s">
        <v>22</v>
      </c>
      <c r="H336" s="1776" t="s">
        <v>22</v>
      </c>
      <c r="I336" s="1776" t="s">
        <v>905</v>
      </c>
    </row>
    <row r="337" spans="1:9" ht="11.25" customHeight="1">
      <c r="A337" s="1776" t="s">
        <v>2247</v>
      </c>
      <c r="B337" s="1776" t="s">
        <v>16</v>
      </c>
      <c r="C337" s="1776" t="s">
        <v>2850</v>
      </c>
      <c r="D337" s="1776" t="s">
        <v>2851</v>
      </c>
      <c r="E337" s="1776" t="s">
        <v>2852</v>
      </c>
      <c r="F337" s="1776" t="s">
        <v>2496</v>
      </c>
      <c r="G337" s="1776" t="s">
        <v>22</v>
      </c>
      <c r="H337" s="1776" t="s">
        <v>22</v>
      </c>
      <c r="I337" s="1776" t="s">
        <v>905</v>
      </c>
    </row>
    <row r="338" spans="1:9" ht="11.25" customHeight="1">
      <c r="A338" s="1776" t="s">
        <v>2247</v>
      </c>
      <c r="B338" s="1776" t="s">
        <v>16</v>
      </c>
      <c r="C338" s="1776" t="s">
        <v>2853</v>
      </c>
      <c r="D338" s="1776" t="s">
        <v>2854</v>
      </c>
      <c r="E338" s="1776" t="s">
        <v>2855</v>
      </c>
      <c r="F338" s="1776" t="s">
        <v>2454</v>
      </c>
      <c r="G338" s="1776" t="s">
        <v>2856</v>
      </c>
      <c r="H338" s="1776" t="s">
        <v>22</v>
      </c>
      <c r="I338" s="1776" t="s">
        <v>905</v>
      </c>
    </row>
    <row r="339" spans="1:9" ht="11.25" customHeight="1">
      <c r="A339" s="1776" t="s">
        <v>2247</v>
      </c>
      <c r="B339" s="1776" t="s">
        <v>16</v>
      </c>
      <c r="C339" s="1776" t="s">
        <v>2476</v>
      </c>
      <c r="D339" s="1776" t="s">
        <v>2477</v>
      </c>
      <c r="E339" s="1776" t="s">
        <v>2478</v>
      </c>
      <c r="F339" s="1776" t="s">
        <v>2265</v>
      </c>
      <c r="G339" s="1776" t="s">
        <v>22</v>
      </c>
      <c r="H339" s="1776" t="s">
        <v>22</v>
      </c>
      <c r="I339" s="1776" t="s">
        <v>905</v>
      </c>
    </row>
    <row r="340" spans="1:9" ht="11.25" customHeight="1">
      <c r="A340" s="1776" t="s">
        <v>2247</v>
      </c>
      <c r="B340" s="1776" t="s">
        <v>16</v>
      </c>
      <c r="C340" s="1776" t="s">
        <v>2479</v>
      </c>
      <c r="D340" s="1776" t="s">
        <v>2480</v>
      </c>
      <c r="E340" s="1776" t="s">
        <v>2481</v>
      </c>
      <c r="F340" s="1776" t="s">
        <v>2482</v>
      </c>
      <c r="G340" s="1776" t="s">
        <v>2483</v>
      </c>
      <c r="H340" s="1776" t="s">
        <v>22</v>
      </c>
      <c r="I340" s="1776" t="s">
        <v>905</v>
      </c>
    </row>
    <row r="341" spans="1:9" ht="11.25" customHeight="1">
      <c r="A341" s="1776" t="s">
        <v>2247</v>
      </c>
      <c r="B341" s="1776" t="s">
        <v>16</v>
      </c>
      <c r="C341" s="1776" t="s">
        <v>2484</v>
      </c>
      <c r="D341" s="1776" t="s">
        <v>2485</v>
      </c>
      <c r="E341" s="1776" t="s">
        <v>2486</v>
      </c>
      <c r="F341" s="1776" t="s">
        <v>2487</v>
      </c>
      <c r="G341" s="1776" t="s">
        <v>22</v>
      </c>
      <c r="H341" s="1776" t="s">
        <v>22</v>
      </c>
      <c r="I341" s="1776" t="s">
        <v>905</v>
      </c>
    </row>
    <row r="342" spans="1:9" ht="11.25" customHeight="1">
      <c r="A342" s="1776" t="s">
        <v>2247</v>
      </c>
      <c r="B342" s="1776" t="s">
        <v>16</v>
      </c>
      <c r="C342" s="1776" t="s">
        <v>2488</v>
      </c>
      <c r="D342" s="1776" t="s">
        <v>2489</v>
      </c>
      <c r="E342" s="1776" t="s">
        <v>2490</v>
      </c>
      <c r="F342" s="1776" t="s">
        <v>2491</v>
      </c>
      <c r="G342" s="1776" t="s">
        <v>2492</v>
      </c>
      <c r="H342" s="1776" t="s">
        <v>22</v>
      </c>
      <c r="I342" s="1776" t="s">
        <v>905</v>
      </c>
    </row>
    <row r="343" spans="1:9" ht="11.25" customHeight="1">
      <c r="A343" s="1776" t="s">
        <v>2247</v>
      </c>
      <c r="B343" s="1776" t="s">
        <v>16</v>
      </c>
      <c r="C343" s="1776" t="s">
        <v>2857</v>
      </c>
      <c r="D343" s="1776" t="s">
        <v>2858</v>
      </c>
      <c r="E343" s="1776" t="s">
        <v>2859</v>
      </c>
      <c r="F343" s="1776" t="s">
        <v>2260</v>
      </c>
      <c r="G343" s="1776" t="s">
        <v>2860</v>
      </c>
      <c r="H343" s="1776" t="s">
        <v>22</v>
      </c>
      <c r="I343" s="1776" t="s">
        <v>905</v>
      </c>
    </row>
    <row r="344" spans="1:9" ht="11.25" customHeight="1">
      <c r="A344" s="1776" t="s">
        <v>2247</v>
      </c>
      <c r="B344" s="1776" t="s">
        <v>16</v>
      </c>
      <c r="C344" s="1776" t="s">
        <v>2493</v>
      </c>
      <c r="D344" s="1776" t="s">
        <v>2494</v>
      </c>
      <c r="E344" s="1776" t="s">
        <v>2495</v>
      </c>
      <c r="F344" s="1776" t="s">
        <v>2496</v>
      </c>
      <c r="G344" s="1776" t="s">
        <v>2497</v>
      </c>
      <c r="H344" s="1776" t="s">
        <v>22</v>
      </c>
      <c r="I344" s="1776" t="s">
        <v>905</v>
      </c>
    </row>
    <row r="345" spans="1:9" ht="11.25" customHeight="1">
      <c r="A345" s="1776" t="s">
        <v>2247</v>
      </c>
      <c r="B345" s="1776" t="s">
        <v>16</v>
      </c>
      <c r="C345" s="1776" t="s">
        <v>2501</v>
      </c>
      <c r="D345" s="1776" t="s">
        <v>2502</v>
      </c>
      <c r="E345" s="1776" t="s">
        <v>2503</v>
      </c>
      <c r="F345" s="1776" t="s">
        <v>2270</v>
      </c>
      <c r="G345" s="1776" t="s">
        <v>2504</v>
      </c>
      <c r="H345" s="1776" t="s">
        <v>22</v>
      </c>
      <c r="I345" s="1776" t="s">
        <v>905</v>
      </c>
    </row>
    <row r="346" spans="1:9" ht="11.25" customHeight="1">
      <c r="A346" s="1776" t="s">
        <v>2247</v>
      </c>
      <c r="B346" s="1776" t="s">
        <v>16</v>
      </c>
      <c r="C346" s="1776" t="s">
        <v>2505</v>
      </c>
      <c r="D346" s="1776" t="s">
        <v>2506</v>
      </c>
      <c r="E346" s="1776" t="s">
        <v>2507</v>
      </c>
      <c r="F346" s="1776" t="s">
        <v>2508</v>
      </c>
      <c r="G346" s="1776" t="s">
        <v>2509</v>
      </c>
      <c r="H346" s="1776" t="s">
        <v>22</v>
      </c>
      <c r="I346" s="1776" t="s">
        <v>905</v>
      </c>
    </row>
    <row r="347" spans="1:9" ht="11.25" customHeight="1">
      <c r="A347" s="1776" t="s">
        <v>2247</v>
      </c>
      <c r="B347" s="1776" t="s">
        <v>16</v>
      </c>
      <c r="C347" s="1776" t="s">
        <v>2510</v>
      </c>
      <c r="D347" s="1776" t="s">
        <v>2511</v>
      </c>
      <c r="E347" s="1776" t="s">
        <v>2512</v>
      </c>
      <c r="F347" s="1776" t="s">
        <v>2416</v>
      </c>
      <c r="G347" s="1776" t="s">
        <v>2513</v>
      </c>
      <c r="H347" s="1776" t="s">
        <v>22</v>
      </c>
      <c r="I347" s="1776" t="s">
        <v>905</v>
      </c>
    </row>
    <row r="348" spans="1:9" ht="11.25" customHeight="1">
      <c r="A348" s="1776" t="s">
        <v>2247</v>
      </c>
      <c r="B348" s="1776" t="s">
        <v>16</v>
      </c>
      <c r="C348" s="1776" t="s">
        <v>2861</v>
      </c>
      <c r="D348" s="1776" t="s">
        <v>2862</v>
      </c>
      <c r="E348" s="1776" t="s">
        <v>2863</v>
      </c>
      <c r="F348" s="1776" t="s">
        <v>2380</v>
      </c>
      <c r="G348" s="1776" t="s">
        <v>22</v>
      </c>
      <c r="H348" s="1776" t="s">
        <v>22</v>
      </c>
      <c r="I348" s="1776" t="s">
        <v>905</v>
      </c>
    </row>
    <row r="349" spans="1:9" ht="11.25" customHeight="1">
      <c r="A349" s="1776" t="s">
        <v>2247</v>
      </c>
      <c r="B349" s="1776" t="s">
        <v>16</v>
      </c>
      <c r="C349" s="1776" t="s">
        <v>2864</v>
      </c>
      <c r="D349" s="1776" t="s">
        <v>2865</v>
      </c>
      <c r="E349" s="1776" t="s">
        <v>2866</v>
      </c>
      <c r="F349" s="1776" t="s">
        <v>2293</v>
      </c>
      <c r="G349" s="1776" t="s">
        <v>2867</v>
      </c>
      <c r="H349" s="1776" t="s">
        <v>22</v>
      </c>
      <c r="I349" s="1776" t="s">
        <v>905</v>
      </c>
    </row>
    <row r="350" spans="1:9" ht="11.25" customHeight="1">
      <c r="A350" s="1776" t="s">
        <v>2247</v>
      </c>
      <c r="B350" s="1776" t="s">
        <v>16</v>
      </c>
      <c r="C350" s="1776" t="s">
        <v>2874</v>
      </c>
      <c r="D350" s="1776" t="s">
        <v>2875</v>
      </c>
      <c r="E350" s="1776" t="s">
        <v>2876</v>
      </c>
      <c r="F350" s="1776" t="s">
        <v>2683</v>
      </c>
      <c r="G350" s="1776" t="s">
        <v>2877</v>
      </c>
      <c r="H350" s="1776" t="s">
        <v>22</v>
      </c>
      <c r="I350" s="1776" t="s">
        <v>905</v>
      </c>
    </row>
    <row r="351" spans="1:9" ht="11.25" customHeight="1">
      <c r="A351" s="1776" t="s">
        <v>2247</v>
      </c>
      <c r="B351" s="1776" t="s">
        <v>16</v>
      </c>
      <c r="C351" s="1776" t="s">
        <v>2556</v>
      </c>
      <c r="D351" s="1776" t="s">
        <v>2557</v>
      </c>
      <c r="E351" s="1776" t="s">
        <v>2558</v>
      </c>
      <c r="F351" s="1776" t="s">
        <v>2260</v>
      </c>
      <c r="G351" s="1776" t="s">
        <v>2559</v>
      </c>
      <c r="H351" s="1776" t="s">
        <v>22</v>
      </c>
      <c r="I351" s="1776" t="s">
        <v>905</v>
      </c>
    </row>
    <row r="352" spans="1:9" ht="11.25" customHeight="1">
      <c r="A352" s="1776" t="s">
        <v>2247</v>
      </c>
      <c r="B352" s="1776" t="s">
        <v>16</v>
      </c>
      <c r="C352" s="1776" t="s">
        <v>2878</v>
      </c>
      <c r="D352" s="1776" t="s">
        <v>2879</v>
      </c>
      <c r="E352" s="1776" t="s">
        <v>2880</v>
      </c>
      <c r="F352" s="1776" t="s">
        <v>2293</v>
      </c>
      <c r="G352" s="1776" t="s">
        <v>2881</v>
      </c>
      <c r="H352" s="1776" t="s">
        <v>22</v>
      </c>
      <c r="I352" s="1776" t="s">
        <v>905</v>
      </c>
    </row>
    <row r="353" spans="1:9" ht="11.25" customHeight="1">
      <c r="A353" s="1776" t="s">
        <v>2247</v>
      </c>
      <c r="B353" s="1776" t="s">
        <v>16</v>
      </c>
      <c r="C353" s="1776" t="s">
        <v>2882</v>
      </c>
      <c r="D353" s="1776" t="s">
        <v>2883</v>
      </c>
      <c r="E353" s="1776" t="s">
        <v>2884</v>
      </c>
      <c r="F353" s="1776" t="s">
        <v>2293</v>
      </c>
      <c r="G353" s="1776" t="s">
        <v>22</v>
      </c>
      <c r="H353" s="1776" t="s">
        <v>22</v>
      </c>
      <c r="I353" s="1776" t="s">
        <v>905</v>
      </c>
    </row>
    <row r="354" spans="1:9" ht="11.25" customHeight="1">
      <c r="A354" s="1776" t="s">
        <v>2247</v>
      </c>
      <c r="B354" s="1776" t="s">
        <v>16</v>
      </c>
      <c r="C354" s="1776" t="s">
        <v>2579</v>
      </c>
      <c r="D354" s="1776" t="s">
        <v>2580</v>
      </c>
      <c r="E354" s="1776" t="s">
        <v>2581</v>
      </c>
      <c r="F354" s="1776" t="s">
        <v>2491</v>
      </c>
      <c r="G354" s="1776" t="s">
        <v>2582</v>
      </c>
      <c r="H354" s="1776" t="s">
        <v>22</v>
      </c>
      <c r="I354" s="1776" t="s">
        <v>905</v>
      </c>
    </row>
    <row r="355" spans="1:9" ht="11.25" customHeight="1">
      <c r="A355" s="1776" t="s">
        <v>2247</v>
      </c>
      <c r="B355" s="1776" t="s">
        <v>16</v>
      </c>
      <c r="C355" s="1776" t="s">
        <v>2998</v>
      </c>
      <c r="D355" s="1776" t="s">
        <v>2999</v>
      </c>
      <c r="E355" s="1776" t="s">
        <v>3000</v>
      </c>
      <c r="F355" s="1776" t="s">
        <v>2293</v>
      </c>
      <c r="G355" s="1776" t="s">
        <v>22</v>
      </c>
      <c r="H355" s="1776" t="s">
        <v>22</v>
      </c>
      <c r="I355" s="1776" t="s">
        <v>905</v>
      </c>
    </row>
    <row r="356" spans="1:9" ht="11.25" customHeight="1">
      <c r="A356" s="1776" t="s">
        <v>2247</v>
      </c>
      <c r="B356" s="1776" t="s">
        <v>16</v>
      </c>
      <c r="C356" s="1776" t="s">
        <v>2893</v>
      </c>
      <c r="D356" s="1776" t="s">
        <v>2894</v>
      </c>
      <c r="E356" s="1776" t="s">
        <v>2895</v>
      </c>
      <c r="F356" s="1776" t="s">
        <v>2335</v>
      </c>
      <c r="G356" s="1776" t="s">
        <v>22</v>
      </c>
      <c r="H356" s="1776" t="s">
        <v>22</v>
      </c>
      <c r="I356" s="1776" t="s">
        <v>905</v>
      </c>
    </row>
    <row r="357" spans="1:9" ht="11.25" customHeight="1">
      <c r="A357" s="1776" t="s">
        <v>2247</v>
      </c>
      <c r="B357" s="1776" t="s">
        <v>16</v>
      </c>
      <c r="C357" s="1776" t="s">
        <v>2583</v>
      </c>
      <c r="D357" s="1776" t="s">
        <v>2584</v>
      </c>
      <c r="E357" s="1776" t="s">
        <v>2585</v>
      </c>
      <c r="F357" s="1776" t="s">
        <v>2487</v>
      </c>
      <c r="G357" s="1776" t="s">
        <v>2586</v>
      </c>
      <c r="H357" s="1776" t="s">
        <v>22</v>
      </c>
      <c r="I357" s="1776" t="s">
        <v>905</v>
      </c>
    </row>
    <row r="358" spans="1:9" ht="11.25" customHeight="1">
      <c r="A358" s="1776" t="s">
        <v>2247</v>
      </c>
      <c r="B358" s="1776" t="s">
        <v>16</v>
      </c>
      <c r="C358" s="1776" t="s">
        <v>2904</v>
      </c>
      <c r="D358" s="1776" t="s">
        <v>2905</v>
      </c>
      <c r="E358" s="1776" t="s">
        <v>2906</v>
      </c>
      <c r="F358" s="1776" t="s">
        <v>2293</v>
      </c>
      <c r="G358" s="1776" t="s">
        <v>2907</v>
      </c>
      <c r="H358" s="1776" t="s">
        <v>22</v>
      </c>
      <c r="I358" s="1776" t="s">
        <v>905</v>
      </c>
    </row>
    <row r="359" spans="1:9" ht="11.25" customHeight="1">
      <c r="A359" s="1776" t="s">
        <v>2247</v>
      </c>
      <c r="B359" s="1776" t="s">
        <v>16</v>
      </c>
      <c r="C359" s="1776" t="s">
        <v>2599</v>
      </c>
      <c r="D359" s="1776" t="s">
        <v>2600</v>
      </c>
      <c r="E359" s="1776" t="s">
        <v>2601</v>
      </c>
      <c r="F359" s="1776" t="s">
        <v>2388</v>
      </c>
      <c r="G359" s="1776" t="s">
        <v>22</v>
      </c>
      <c r="H359" s="1776" t="s">
        <v>22</v>
      </c>
      <c r="I359" s="1776" t="s">
        <v>905</v>
      </c>
    </row>
    <row r="360" spans="1:9" ht="11.25" customHeight="1">
      <c r="A360" s="1776" t="s">
        <v>2247</v>
      </c>
      <c r="B360" s="1776" t="s">
        <v>16</v>
      </c>
      <c r="C360" s="1776" t="s">
        <v>2602</v>
      </c>
      <c r="D360" s="1776" t="s">
        <v>2603</v>
      </c>
      <c r="E360" s="1776" t="s">
        <v>2604</v>
      </c>
      <c r="F360" s="1776" t="s">
        <v>2293</v>
      </c>
      <c r="G360" s="1776" t="s">
        <v>2605</v>
      </c>
      <c r="H360" s="1776" t="s">
        <v>22</v>
      </c>
      <c r="I360" s="1776" t="s">
        <v>905</v>
      </c>
    </row>
    <row r="361" spans="1:9" ht="11.25" customHeight="1">
      <c r="A361" s="1776" t="s">
        <v>2247</v>
      </c>
      <c r="B361" s="1776" t="s">
        <v>16</v>
      </c>
      <c r="C361" s="1776" t="s">
        <v>2617</v>
      </c>
      <c r="D361" s="1776" t="s">
        <v>2614</v>
      </c>
      <c r="E361" s="1776" t="s">
        <v>2615</v>
      </c>
      <c r="F361" s="1776" t="s">
        <v>2270</v>
      </c>
      <c r="G361" s="1776" t="s">
        <v>22</v>
      </c>
      <c r="H361" s="1776" t="s">
        <v>22</v>
      </c>
      <c r="I361" s="1776" t="s">
        <v>905</v>
      </c>
    </row>
    <row r="362" spans="1:9" ht="11.25" customHeight="1">
      <c r="A362" s="1776" t="s">
        <v>2247</v>
      </c>
      <c r="B362" s="1776" t="s">
        <v>16</v>
      </c>
      <c r="C362" s="1776" t="s">
        <v>2911</v>
      </c>
      <c r="D362" s="1776" t="s">
        <v>2912</v>
      </c>
      <c r="E362" s="1776" t="s">
        <v>2913</v>
      </c>
      <c r="F362" s="1776" t="s">
        <v>2293</v>
      </c>
      <c r="G362" s="1776" t="s">
        <v>2914</v>
      </c>
      <c r="H362" s="1776" t="s">
        <v>22</v>
      </c>
      <c r="I362" s="1776" t="s">
        <v>905</v>
      </c>
    </row>
    <row r="363" spans="1:9" ht="11.25" customHeight="1">
      <c r="A363" s="1776" t="s">
        <v>2247</v>
      </c>
      <c r="B363" s="1776" t="s">
        <v>16</v>
      </c>
      <c r="C363" s="1776" t="s">
        <v>3001</v>
      </c>
      <c r="D363" s="1776" t="s">
        <v>3002</v>
      </c>
      <c r="E363" s="1776" t="s">
        <v>3003</v>
      </c>
      <c r="F363" s="1776" t="s">
        <v>2293</v>
      </c>
      <c r="G363" s="1776" t="s">
        <v>22</v>
      </c>
      <c r="H363" s="1776" t="s">
        <v>22</v>
      </c>
      <c r="I363" s="1776" t="s">
        <v>905</v>
      </c>
    </row>
    <row r="364" spans="1:9" ht="11.25" customHeight="1">
      <c r="A364" s="1776" t="s">
        <v>2247</v>
      </c>
      <c r="B364" s="1776" t="s">
        <v>16</v>
      </c>
      <c r="C364" s="1776" t="s">
        <v>3004</v>
      </c>
      <c r="D364" s="1776" t="s">
        <v>3005</v>
      </c>
      <c r="E364" s="1776" t="s">
        <v>3006</v>
      </c>
      <c r="F364" s="1776" t="s">
        <v>2275</v>
      </c>
      <c r="G364" s="1776" t="s">
        <v>3007</v>
      </c>
      <c r="H364" s="1776" t="s">
        <v>22</v>
      </c>
      <c r="I364" s="1776" t="s">
        <v>905</v>
      </c>
    </row>
    <row r="365" spans="1:9" ht="11.25" customHeight="1">
      <c r="A365" s="1776" t="s">
        <v>2247</v>
      </c>
      <c r="B365" s="1776" t="s">
        <v>16</v>
      </c>
      <c r="C365" s="1776" t="s">
        <v>2702</v>
      </c>
      <c r="D365" s="1776" t="s">
        <v>2703</v>
      </c>
      <c r="E365" s="1776" t="s">
        <v>2704</v>
      </c>
      <c r="F365" s="1776" t="s">
        <v>2315</v>
      </c>
      <c r="G365" s="1776" t="s">
        <v>22</v>
      </c>
      <c r="H365" s="1776" t="s">
        <v>22</v>
      </c>
      <c r="I365" s="1776" t="s">
        <v>905</v>
      </c>
    </row>
    <row r="366" spans="1:9" ht="11.25" customHeight="1">
      <c r="A366" s="1776" t="s">
        <v>2247</v>
      </c>
      <c r="B366" s="1776" t="s">
        <v>16</v>
      </c>
      <c r="C366" s="1776" t="s">
        <v>2709</v>
      </c>
      <c r="D366" s="1776" t="s">
        <v>2710</v>
      </c>
      <c r="E366" s="1776" t="s">
        <v>2711</v>
      </c>
      <c r="F366" s="1776" t="s">
        <v>2260</v>
      </c>
      <c r="G366" s="1776" t="s">
        <v>22</v>
      </c>
      <c r="H366" s="1776" t="s">
        <v>22</v>
      </c>
      <c r="I366" s="1776" t="s">
        <v>905</v>
      </c>
    </row>
    <row r="367" spans="1:9" ht="11.25" customHeight="1">
      <c r="A367" s="1776" t="s">
        <v>2247</v>
      </c>
      <c r="B367" s="1776" t="s">
        <v>16</v>
      </c>
      <c r="C367" s="1776" t="s">
        <v>2715</v>
      </c>
      <c r="D367" s="1776" t="s">
        <v>2716</v>
      </c>
      <c r="E367" s="1776" t="s">
        <v>2717</v>
      </c>
      <c r="F367" s="1776" t="s">
        <v>2718</v>
      </c>
      <c r="G367" s="1776" t="s">
        <v>2719</v>
      </c>
      <c r="H367" s="1776" t="s">
        <v>22</v>
      </c>
      <c r="I367" s="1776" t="s">
        <v>905</v>
      </c>
    </row>
    <row r="368" spans="1:9" ht="11.25" customHeight="1">
      <c r="A368" s="1776" t="s">
        <v>2247</v>
      </c>
      <c r="B368" s="1776" t="s">
        <v>16</v>
      </c>
      <c r="C368" s="1776" t="s">
        <v>2915</v>
      </c>
      <c r="D368" s="1776" t="s">
        <v>2916</v>
      </c>
      <c r="E368" s="1776" t="s">
        <v>2917</v>
      </c>
      <c r="F368" s="1776" t="s">
        <v>2275</v>
      </c>
      <c r="G368" s="1776" t="s">
        <v>2918</v>
      </c>
      <c r="H368" s="1776" t="s">
        <v>22</v>
      </c>
      <c r="I368" s="1776" t="s">
        <v>905</v>
      </c>
    </row>
    <row r="369" spans="1:9" ht="11.25" customHeight="1">
      <c r="A369" s="1776" t="s">
        <v>2247</v>
      </c>
      <c r="B369" s="1776" t="s">
        <v>16</v>
      </c>
      <c r="C369" s="1776" t="s">
        <v>2742</v>
      </c>
      <c r="D369" s="1776" t="s">
        <v>2743</v>
      </c>
      <c r="E369" s="1776" t="s">
        <v>2744</v>
      </c>
      <c r="F369" s="1776" t="s">
        <v>2275</v>
      </c>
      <c r="G369" s="1776" t="s">
        <v>22</v>
      </c>
      <c r="H369" s="1776" t="s">
        <v>22</v>
      </c>
      <c r="I369" s="1776" t="s">
        <v>905</v>
      </c>
    </row>
    <row r="370" spans="1:9" ht="11.25" customHeight="1">
      <c r="A370" s="1776" t="s">
        <v>2247</v>
      </c>
      <c r="B370" s="1776" t="s">
        <v>16</v>
      </c>
      <c r="C370" s="1776" t="s">
        <v>2762</v>
      </c>
      <c r="D370" s="1776" t="s">
        <v>2763</v>
      </c>
      <c r="E370" s="1776" t="s">
        <v>2764</v>
      </c>
      <c r="F370" s="1776" t="s">
        <v>2293</v>
      </c>
      <c r="G370" s="1776" t="s">
        <v>22</v>
      </c>
      <c r="H370" s="1776" t="s">
        <v>22</v>
      </c>
      <c r="I370" s="1776" t="s">
        <v>905</v>
      </c>
    </row>
    <row r="371" spans="1:9" ht="11.25" customHeight="1">
      <c r="A371" s="1776" t="s">
        <v>2247</v>
      </c>
      <c r="B371" s="1776" t="s">
        <v>16</v>
      </c>
      <c r="C371" s="1776" t="s">
        <v>2968</v>
      </c>
      <c r="D371" s="1776" t="s">
        <v>2969</v>
      </c>
      <c r="E371" s="1776" t="s">
        <v>2970</v>
      </c>
      <c r="F371" s="1776" t="s">
        <v>2454</v>
      </c>
      <c r="G371" s="1776" t="s">
        <v>22</v>
      </c>
      <c r="H371" s="1776" t="s">
        <v>22</v>
      </c>
      <c r="I371" s="1776" t="s">
        <v>905</v>
      </c>
    </row>
    <row r="372" spans="1:9" ht="11.25" customHeight="1">
      <c r="A372" s="1776" t="s">
        <v>2247</v>
      </c>
      <c r="B372" s="1776" t="s">
        <v>16</v>
      </c>
      <c r="C372" s="1776" t="s">
        <v>2978</v>
      </c>
      <c r="D372" s="1776" t="s">
        <v>2979</v>
      </c>
      <c r="E372" s="1776" t="s">
        <v>2980</v>
      </c>
      <c r="F372" s="1776" t="s">
        <v>2275</v>
      </c>
      <c r="G372" s="1776" t="s">
        <v>22</v>
      </c>
      <c r="H372" s="1776" t="s">
        <v>22</v>
      </c>
      <c r="I372" s="1776" t="s">
        <v>905</v>
      </c>
    </row>
    <row r="373" spans="1:9" ht="11.25" customHeight="1">
      <c r="A373" s="1776" t="s">
        <v>2247</v>
      </c>
      <c r="B373" s="1776" t="s">
        <v>16</v>
      </c>
      <c r="C373" s="1776" t="s">
        <v>2981</v>
      </c>
      <c r="D373" s="1776" t="s">
        <v>2982</v>
      </c>
      <c r="E373" s="1776" t="s">
        <v>2983</v>
      </c>
      <c r="F373" s="1776" t="s">
        <v>2984</v>
      </c>
      <c r="G373" s="1776" t="s">
        <v>2985</v>
      </c>
      <c r="H373" s="1776" t="s">
        <v>22</v>
      </c>
      <c r="I373" s="1776" t="s">
        <v>905</v>
      </c>
    </row>
    <row r="374" spans="1:9" ht="11.25" customHeight="1">
      <c r="A374" s="1776" t="s">
        <v>2247</v>
      </c>
      <c r="B374" s="1776" t="s">
        <v>16</v>
      </c>
      <c r="C374" s="1776" t="s">
        <v>2780</v>
      </c>
      <c r="D374" s="1776" t="s">
        <v>2781</v>
      </c>
      <c r="E374" s="1776" t="s">
        <v>2782</v>
      </c>
      <c r="F374" s="1776" t="s">
        <v>2783</v>
      </c>
      <c r="G374" s="1776" t="s">
        <v>22</v>
      </c>
      <c r="H374" s="1776" t="s">
        <v>22</v>
      </c>
      <c r="I374" s="1776" t="s">
        <v>905</v>
      </c>
    </row>
    <row r="375" spans="1:9" ht="11.25" customHeight="1">
      <c r="A375" s="1776" t="s">
        <v>2247</v>
      </c>
      <c r="B375" s="1776" t="s">
        <v>16</v>
      </c>
      <c r="C375" s="1776" t="s">
        <v>2787</v>
      </c>
      <c r="D375" s="1776" t="s">
        <v>2788</v>
      </c>
      <c r="E375" s="1776" t="s">
        <v>2789</v>
      </c>
      <c r="F375" s="1776" t="s">
        <v>2482</v>
      </c>
      <c r="G375" s="1776" t="s">
        <v>2790</v>
      </c>
      <c r="H375" s="1776" t="s">
        <v>22</v>
      </c>
      <c r="I375" s="1776" t="s">
        <v>905</v>
      </c>
    </row>
    <row r="376" spans="1:9" ht="11.25" customHeight="1">
      <c r="A376" s="1776" t="s">
        <v>2247</v>
      </c>
      <c r="B376" s="1776" t="s">
        <v>16</v>
      </c>
      <c r="C376" s="1776" t="s">
        <v>2794</v>
      </c>
      <c r="D376" s="1776" t="s">
        <v>2795</v>
      </c>
      <c r="E376" s="1776" t="s">
        <v>2796</v>
      </c>
      <c r="F376" s="1776" t="s">
        <v>2797</v>
      </c>
      <c r="G376" s="1776" t="s">
        <v>22</v>
      </c>
      <c r="H376" s="1776" t="s">
        <v>22</v>
      </c>
      <c r="I376" s="1776" t="s">
        <v>905</v>
      </c>
    </row>
    <row r="377" spans="1:9" ht="11.25" customHeight="1">
      <c r="A377" s="1776" t="s">
        <v>2247</v>
      </c>
      <c r="B377" s="1776" t="s">
        <v>16</v>
      </c>
      <c r="C377" s="1776" t="s">
        <v>22</v>
      </c>
      <c r="D377" s="1776" t="s">
        <v>2300</v>
      </c>
      <c r="E377" s="1776" t="s">
        <v>2301</v>
      </c>
      <c r="F377" s="1776" t="s">
        <v>2293</v>
      </c>
      <c r="G377" s="1776" t="s">
        <v>22</v>
      </c>
      <c r="H377" s="1776" t="s">
        <v>22</v>
      </c>
      <c r="I377" s="1776" t="s">
        <v>1619</v>
      </c>
    </row>
    <row r="378" spans="1:9" ht="11.25" customHeight="1">
      <c r="A378" s="1776" t="s">
        <v>2247</v>
      </c>
      <c r="B378" s="1776" t="s">
        <v>16</v>
      </c>
      <c r="C378" s="1776" t="s">
        <v>3008</v>
      </c>
      <c r="D378" s="1776" t="s">
        <v>3009</v>
      </c>
      <c r="E378" s="1776" t="s">
        <v>3010</v>
      </c>
      <c r="F378" s="1776" t="s">
        <v>2265</v>
      </c>
      <c r="G378" s="1776" t="s">
        <v>3011</v>
      </c>
      <c r="H378" s="1776" t="s">
        <v>22</v>
      </c>
      <c r="I378" s="1776" t="s">
        <v>1619</v>
      </c>
    </row>
    <row r="379" spans="1:9" ht="11.25" customHeight="1">
      <c r="A379" s="1776" t="s">
        <v>2247</v>
      </c>
      <c r="B379" s="1776" t="s">
        <v>16</v>
      </c>
      <c r="C379" s="1776" t="s">
        <v>2385</v>
      </c>
      <c r="D379" s="1776" t="s">
        <v>2386</v>
      </c>
      <c r="E379" s="1776" t="s">
        <v>2387</v>
      </c>
      <c r="F379" s="1776" t="s">
        <v>2388</v>
      </c>
      <c r="G379" s="1776" t="s">
        <v>2389</v>
      </c>
      <c r="H379" s="1776" t="s">
        <v>22</v>
      </c>
      <c r="I379" s="1776" t="s">
        <v>1619</v>
      </c>
    </row>
    <row r="380" spans="1:9" ht="11.25" customHeight="1">
      <c r="A380" s="1776" t="s">
        <v>2247</v>
      </c>
      <c r="B380" s="1776" t="s">
        <v>16</v>
      </c>
      <c r="C380" s="1776" t="s">
        <v>3012</v>
      </c>
      <c r="D380" s="1776" t="s">
        <v>3013</v>
      </c>
      <c r="E380" s="1776" t="s">
        <v>3014</v>
      </c>
      <c r="F380" s="1776" t="s">
        <v>2285</v>
      </c>
      <c r="G380" s="1776" t="s">
        <v>22</v>
      </c>
      <c r="H380" s="1776" t="s">
        <v>22</v>
      </c>
      <c r="I380" s="1776" t="s">
        <v>1619</v>
      </c>
    </row>
    <row r="381" spans="1:9" ht="11.25" customHeight="1">
      <c r="A381" s="1776" t="s">
        <v>2247</v>
      </c>
      <c r="B381" s="1776" t="s">
        <v>16</v>
      </c>
      <c r="C381" s="1776" t="s">
        <v>2850</v>
      </c>
      <c r="D381" s="1776" t="s">
        <v>2851</v>
      </c>
      <c r="E381" s="1776" t="s">
        <v>2852</v>
      </c>
      <c r="F381" s="1776" t="s">
        <v>2496</v>
      </c>
      <c r="G381" s="1776" t="s">
        <v>22</v>
      </c>
      <c r="H381" s="1776" t="s">
        <v>22</v>
      </c>
      <c r="I381" s="1776" t="s">
        <v>1619</v>
      </c>
    </row>
    <row r="382" spans="1:9" ht="11.25" customHeight="1">
      <c r="A382" s="1776" t="s">
        <v>2247</v>
      </c>
      <c r="B382" s="1776" t="s">
        <v>16</v>
      </c>
      <c r="C382" s="1776" t="s">
        <v>3015</v>
      </c>
      <c r="D382" s="1776" t="s">
        <v>3016</v>
      </c>
      <c r="E382" s="1776" t="s">
        <v>3017</v>
      </c>
      <c r="F382" s="1776" t="s">
        <v>2962</v>
      </c>
      <c r="G382" s="1776" t="s">
        <v>3018</v>
      </c>
      <c r="H382" s="1776" t="s">
        <v>22</v>
      </c>
      <c r="I382" s="1776" t="s">
        <v>1619</v>
      </c>
    </row>
    <row r="383" spans="1:9" ht="11.25" customHeight="1">
      <c r="A383" s="1776" t="s">
        <v>2247</v>
      </c>
      <c r="B383" s="1776" t="s">
        <v>16</v>
      </c>
      <c r="C383" s="1776" t="s">
        <v>3019</v>
      </c>
      <c r="D383" s="1776" t="s">
        <v>3020</v>
      </c>
      <c r="E383" s="1776" t="s">
        <v>3021</v>
      </c>
      <c r="F383" s="1776" t="s">
        <v>2293</v>
      </c>
      <c r="G383" s="1776" t="s">
        <v>3022</v>
      </c>
      <c r="H383" s="1776" t="s">
        <v>22</v>
      </c>
      <c r="I383" s="1776" t="s">
        <v>1619</v>
      </c>
    </row>
    <row r="384" spans="1:9" ht="11.25" customHeight="1">
      <c r="A384" s="1776" t="s">
        <v>2247</v>
      </c>
      <c r="B384" s="1776" t="s">
        <v>16</v>
      </c>
      <c r="C384" s="1776" t="s">
        <v>3023</v>
      </c>
      <c r="D384" s="1776" t="s">
        <v>3024</v>
      </c>
      <c r="E384" s="1776" t="s">
        <v>3025</v>
      </c>
      <c r="F384" s="1776" t="s">
        <v>2416</v>
      </c>
      <c r="G384" s="1776" t="s">
        <v>22</v>
      </c>
      <c r="H384" s="1776" t="s">
        <v>22</v>
      </c>
      <c r="I384" s="1776" t="s">
        <v>1619</v>
      </c>
    </row>
    <row r="385" spans="1:9" ht="11.25" customHeight="1">
      <c r="A385" s="1776" t="s">
        <v>2247</v>
      </c>
      <c r="B385" s="1776" t="s">
        <v>16</v>
      </c>
      <c r="C385" s="1776" t="s">
        <v>2599</v>
      </c>
      <c r="D385" s="1776" t="s">
        <v>2600</v>
      </c>
      <c r="E385" s="1776" t="s">
        <v>2601</v>
      </c>
      <c r="F385" s="1776" t="s">
        <v>2388</v>
      </c>
      <c r="G385" s="1776" t="s">
        <v>22</v>
      </c>
      <c r="H385" s="1776" t="s">
        <v>22</v>
      </c>
      <c r="I385" s="1776" t="s">
        <v>1619</v>
      </c>
    </row>
    <row r="386" spans="1:9" ht="11.25" customHeight="1">
      <c r="A386" s="1776" t="s">
        <v>2247</v>
      </c>
      <c r="B386" s="1776" t="s">
        <v>16</v>
      </c>
      <c r="C386" s="1776" t="s">
        <v>3026</v>
      </c>
      <c r="D386" s="1776" t="s">
        <v>3027</v>
      </c>
      <c r="E386" s="1776" t="s">
        <v>3028</v>
      </c>
      <c r="F386" s="1776" t="s">
        <v>2256</v>
      </c>
      <c r="G386" s="1776" t="s">
        <v>3029</v>
      </c>
      <c r="H386" s="1776" t="s">
        <v>22</v>
      </c>
      <c r="I386" s="1776" t="s">
        <v>1619</v>
      </c>
    </row>
    <row r="387" spans="1:9" ht="11.25" customHeight="1">
      <c r="A387" s="1776" t="s">
        <v>2247</v>
      </c>
      <c r="B387" s="1776" t="s">
        <v>16</v>
      </c>
      <c r="C387" s="1776" t="s">
        <v>3030</v>
      </c>
      <c r="D387" s="1776" t="s">
        <v>3031</v>
      </c>
      <c r="E387" s="1776" t="s">
        <v>3032</v>
      </c>
      <c r="F387" s="1776" t="s">
        <v>2491</v>
      </c>
      <c r="G387" s="1776" t="s">
        <v>3033</v>
      </c>
      <c r="H387" s="1776" t="s">
        <v>22</v>
      </c>
      <c r="I387" s="1776" t="s">
        <v>1619</v>
      </c>
    </row>
    <row r="388" spans="1:9" ht="11.25" customHeight="1">
      <c r="A388" s="1776" t="s">
        <v>2247</v>
      </c>
      <c r="B388" s="1776" t="s">
        <v>16</v>
      </c>
      <c r="C388" s="1776" t="s">
        <v>3034</v>
      </c>
      <c r="D388" s="1776" t="s">
        <v>3035</v>
      </c>
      <c r="E388" s="1776" t="s">
        <v>3036</v>
      </c>
      <c r="F388" s="1776" t="s">
        <v>2293</v>
      </c>
      <c r="G388" s="1776" t="s">
        <v>3037</v>
      </c>
      <c r="H388" s="1776" t="s">
        <v>22</v>
      </c>
      <c r="I388" s="1776" t="s">
        <v>1619</v>
      </c>
    </row>
    <row r="389" spans="1:9" ht="11.25" customHeight="1">
      <c r="A389" s="1776" t="s">
        <v>2247</v>
      </c>
      <c r="B389" s="1776" t="s">
        <v>16</v>
      </c>
      <c r="C389" s="1776" t="s">
        <v>3038</v>
      </c>
      <c r="D389" s="1776" t="s">
        <v>3039</v>
      </c>
      <c r="E389" s="1776" t="s">
        <v>3040</v>
      </c>
      <c r="F389" s="1776" t="s">
        <v>2293</v>
      </c>
      <c r="G389" s="1776" t="s">
        <v>22</v>
      </c>
      <c r="H389" s="1776" t="s">
        <v>22</v>
      </c>
      <c r="I389" s="1776" t="s">
        <v>1619</v>
      </c>
    </row>
    <row r="390" spans="1:9" ht="11.25" customHeight="1">
      <c r="A390" s="1776" t="s">
        <v>2247</v>
      </c>
      <c r="B390" s="1776" t="s">
        <v>16</v>
      </c>
      <c r="C390" s="1776" t="s">
        <v>3041</v>
      </c>
      <c r="D390" s="1776" t="s">
        <v>3042</v>
      </c>
      <c r="E390" s="1776" t="s">
        <v>3043</v>
      </c>
      <c r="F390" s="1776" t="s">
        <v>2265</v>
      </c>
      <c r="G390" s="1776" t="s">
        <v>22</v>
      </c>
      <c r="H390" s="1776" t="s">
        <v>22</v>
      </c>
      <c r="I390" s="1776" t="s">
        <v>1619</v>
      </c>
    </row>
    <row r="391" spans="1:9" ht="11.25" customHeight="1">
      <c r="A391" s="1776" t="s">
        <v>2247</v>
      </c>
      <c r="B391" s="1776" t="s">
        <v>16</v>
      </c>
      <c r="C391" s="1776" t="s">
        <v>3044</v>
      </c>
      <c r="D391" s="1776" t="s">
        <v>3045</v>
      </c>
      <c r="E391" s="1776" t="s">
        <v>3046</v>
      </c>
      <c r="F391" s="1776" t="s">
        <v>2285</v>
      </c>
      <c r="G391" s="1776" t="s">
        <v>22</v>
      </c>
      <c r="H391" s="1776" t="s">
        <v>22</v>
      </c>
      <c r="I391" s="1776" t="s">
        <v>1619</v>
      </c>
    </row>
    <row r="392" spans="1:9" ht="11.25" customHeight="1">
      <c r="A392" s="1776" t="s">
        <v>2247</v>
      </c>
      <c r="B392" s="1776" t="s">
        <v>16</v>
      </c>
      <c r="C392" s="1776" t="s">
        <v>3047</v>
      </c>
      <c r="D392" s="1776" t="s">
        <v>3048</v>
      </c>
      <c r="E392" s="1776" t="s">
        <v>3049</v>
      </c>
      <c r="F392" s="1776" t="s">
        <v>3050</v>
      </c>
      <c r="G392" s="1776" t="s">
        <v>22</v>
      </c>
      <c r="H392" s="1776" t="s">
        <v>22</v>
      </c>
      <c r="I392" s="1776" t="s">
        <v>1619</v>
      </c>
    </row>
    <row r="393" spans="1:9" ht="11.25" customHeight="1">
      <c r="A393" s="1776" t="s">
        <v>2247</v>
      </c>
      <c r="B393" s="1776" t="s">
        <v>16</v>
      </c>
      <c r="C393" s="1776" t="s">
        <v>3051</v>
      </c>
      <c r="D393" s="1776" t="s">
        <v>3052</v>
      </c>
      <c r="E393" s="1776" t="s">
        <v>3053</v>
      </c>
      <c r="F393" s="1776" t="s">
        <v>2293</v>
      </c>
      <c r="G393" s="1776" t="s">
        <v>22</v>
      </c>
      <c r="H393" s="1776" t="s">
        <v>22</v>
      </c>
      <c r="I393" s="1776" t="s">
        <v>1619</v>
      </c>
    </row>
    <row r="394" spans="1:9" ht="11.25" customHeight="1">
      <c r="A394" s="1776" t="s">
        <v>2247</v>
      </c>
      <c r="B394" s="1776" t="s">
        <v>16</v>
      </c>
      <c r="C394" s="1776" t="s">
        <v>3054</v>
      </c>
      <c r="D394" s="1776" t="s">
        <v>3055</v>
      </c>
      <c r="E394" s="1776" t="s">
        <v>3056</v>
      </c>
      <c r="F394" s="1776" t="s">
        <v>573</v>
      </c>
      <c r="G394" s="1776" t="s">
        <v>22</v>
      </c>
      <c r="H394" s="1776" t="s">
        <v>22</v>
      </c>
      <c r="I394" s="1776"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6"/>
  </cols>
  <sheetData>
    <row r="1" spans="1:7" ht="11.25" customHeight="1">
      <c r="A1" s="310" t="s">
        <v>3057</v>
      </c>
      <c r="B1" s="3" t="s">
        <v>3058</v>
      </c>
      <c r="C1" s="3" t="s">
        <v>3059</v>
      </c>
      <c r="D1" s="3" t="s">
        <v>3060</v>
      </c>
      <c r="E1" t="s">
        <v>3061</v>
      </c>
      <c r="F1" t="s">
        <v>3062</v>
      </c>
      <c r="G1" t="s">
        <v>3063</v>
      </c>
    </row>
    <row r="2" spans="1:7" ht="11.25" customHeight="1">
      <c r="A2" s="310" t="s">
        <v>16</v>
      </c>
      <c r="B2" t="s">
        <v>3064</v>
      </c>
      <c r="C2" t="s">
        <v>3065</v>
      </c>
      <c r="D2" t="s">
        <v>3064</v>
      </c>
      <c r="E2" t="s">
        <v>3065</v>
      </c>
      <c r="F2" t="s">
        <v>3066</v>
      </c>
      <c r="G2" t="s">
        <v>107</v>
      </c>
    </row>
    <row r="3" spans="1:7" ht="11.25" customHeight="1">
      <c r="A3" s="310" t="s">
        <v>16</v>
      </c>
      <c r="B3" t="s">
        <v>3067</v>
      </c>
      <c r="C3" t="s">
        <v>3068</v>
      </c>
      <c r="D3" t="s">
        <v>3067</v>
      </c>
      <c r="E3" t="s">
        <v>3068</v>
      </c>
      <c r="F3" t="s">
        <v>3069</v>
      </c>
      <c r="G3" t="s">
        <v>108</v>
      </c>
    </row>
    <row r="4" spans="1:7" ht="11.25" customHeight="1">
      <c r="A4" s="310" t="s">
        <v>16</v>
      </c>
      <c r="B4" t="s">
        <v>3067</v>
      </c>
      <c r="C4" t="s">
        <v>3068</v>
      </c>
      <c r="D4" t="s">
        <v>3070</v>
      </c>
      <c r="E4" t="s">
        <v>3071</v>
      </c>
      <c r="F4" t="s">
        <v>3072</v>
      </c>
      <c r="G4" t="s">
        <v>88</v>
      </c>
    </row>
    <row r="5" spans="1:7" ht="11.25" customHeight="1">
      <c r="A5" s="310" t="s">
        <v>16</v>
      </c>
      <c r="B5" t="s">
        <v>3067</v>
      </c>
      <c r="C5" t="s">
        <v>3068</v>
      </c>
      <c r="D5" t="s">
        <v>3073</v>
      </c>
      <c r="E5" t="s">
        <v>3074</v>
      </c>
      <c r="F5" t="s">
        <v>3072</v>
      </c>
      <c r="G5" t="s">
        <v>89</v>
      </c>
    </row>
    <row r="6" spans="1:7" ht="11.25" customHeight="1">
      <c r="A6" s="310" t="s">
        <v>16</v>
      </c>
      <c r="B6" t="s">
        <v>3067</v>
      </c>
      <c r="C6" t="s">
        <v>3068</v>
      </c>
      <c r="D6" t="s">
        <v>3075</v>
      </c>
      <c r="E6" t="s">
        <v>3076</v>
      </c>
      <c r="F6" t="s">
        <v>3072</v>
      </c>
      <c r="G6" t="s">
        <v>109</v>
      </c>
    </row>
    <row r="7" spans="1:7" ht="11.25" customHeight="1">
      <c r="A7" s="310" t="s">
        <v>16</v>
      </c>
      <c r="B7" t="s">
        <v>3067</v>
      </c>
      <c r="C7" t="s">
        <v>3068</v>
      </c>
      <c r="D7" t="s">
        <v>3077</v>
      </c>
      <c r="E7" t="s">
        <v>3078</v>
      </c>
      <c r="F7" t="s">
        <v>3072</v>
      </c>
      <c r="G7" t="s">
        <v>90</v>
      </c>
    </row>
    <row r="8" spans="1:7" ht="11.25" customHeight="1">
      <c r="A8" s="310" t="s">
        <v>16</v>
      </c>
      <c r="B8" t="s">
        <v>3079</v>
      </c>
      <c r="C8" t="s">
        <v>3080</v>
      </c>
      <c r="D8" t="s">
        <v>3081</v>
      </c>
      <c r="E8" t="s">
        <v>3082</v>
      </c>
      <c r="F8" t="s">
        <v>3072</v>
      </c>
      <c r="G8" t="s">
        <v>91</v>
      </c>
    </row>
    <row r="9" spans="1:7" ht="11.25" customHeight="1">
      <c r="A9" s="310" t="s">
        <v>16</v>
      </c>
      <c r="B9" t="s">
        <v>3079</v>
      </c>
      <c r="C9" t="s">
        <v>3080</v>
      </c>
      <c r="D9" t="s">
        <v>3079</v>
      </c>
      <c r="E9" t="s">
        <v>3080</v>
      </c>
      <c r="F9" t="s">
        <v>3069</v>
      </c>
      <c r="G9" t="s">
        <v>110</v>
      </c>
    </row>
    <row r="10" spans="1:7" ht="11.25" customHeight="1">
      <c r="A10" s="310" t="s">
        <v>16</v>
      </c>
      <c r="B10" t="s">
        <v>3079</v>
      </c>
      <c r="C10" t="s">
        <v>3080</v>
      </c>
      <c r="D10" t="s">
        <v>3083</v>
      </c>
      <c r="E10" t="s">
        <v>3084</v>
      </c>
      <c r="F10" t="s">
        <v>3072</v>
      </c>
      <c r="G10" t="s">
        <v>148</v>
      </c>
    </row>
    <row r="11" spans="1:7" ht="11.25" customHeight="1">
      <c r="A11" s="310" t="s">
        <v>16</v>
      </c>
      <c r="B11" t="s">
        <v>3079</v>
      </c>
      <c r="C11" t="s">
        <v>3080</v>
      </c>
      <c r="D11" t="s">
        <v>3085</v>
      </c>
      <c r="E11" t="s">
        <v>3086</v>
      </c>
      <c r="F11" t="s">
        <v>3087</v>
      </c>
      <c r="G11" t="s">
        <v>149</v>
      </c>
    </row>
    <row r="12" spans="1:7" ht="11.25" customHeight="1">
      <c r="A12" s="310" t="s">
        <v>16</v>
      </c>
      <c r="B12" t="s">
        <v>3088</v>
      </c>
      <c r="C12" t="s">
        <v>3089</v>
      </c>
      <c r="D12" t="s">
        <v>3090</v>
      </c>
      <c r="E12" t="s">
        <v>3091</v>
      </c>
      <c r="F12" t="s">
        <v>3072</v>
      </c>
      <c r="G12" t="s">
        <v>150</v>
      </c>
    </row>
    <row r="13" spans="1:7" ht="11.25" customHeight="1">
      <c r="A13" s="310" t="s">
        <v>16</v>
      </c>
      <c r="B13" t="s">
        <v>3088</v>
      </c>
      <c r="C13" t="s">
        <v>3089</v>
      </c>
      <c r="D13" t="s">
        <v>3092</v>
      </c>
      <c r="E13" t="s">
        <v>3093</v>
      </c>
      <c r="F13" t="s">
        <v>3072</v>
      </c>
      <c r="G13" t="s">
        <v>151</v>
      </c>
    </row>
    <row r="14" spans="1:7" ht="11.25" customHeight="1">
      <c r="A14" s="310" t="s">
        <v>16</v>
      </c>
      <c r="B14" t="s">
        <v>3088</v>
      </c>
      <c r="C14" t="s">
        <v>3089</v>
      </c>
      <c r="D14" t="s">
        <v>3088</v>
      </c>
      <c r="E14" t="s">
        <v>3089</v>
      </c>
      <c r="F14" t="s">
        <v>3069</v>
      </c>
      <c r="G14" t="s">
        <v>152</v>
      </c>
    </row>
    <row r="15" spans="1:7" ht="11.25" customHeight="1">
      <c r="A15" s="310" t="s">
        <v>16</v>
      </c>
      <c r="B15" t="s">
        <v>3088</v>
      </c>
      <c r="C15" t="s">
        <v>3089</v>
      </c>
      <c r="D15" t="s">
        <v>3094</v>
      </c>
      <c r="E15" t="s">
        <v>3095</v>
      </c>
      <c r="F15" t="s">
        <v>3072</v>
      </c>
      <c r="G15" t="s">
        <v>153</v>
      </c>
    </row>
    <row r="16" spans="1:7" ht="11.25" customHeight="1">
      <c r="A16" s="310" t="s">
        <v>16</v>
      </c>
      <c r="B16" t="s">
        <v>3088</v>
      </c>
      <c r="C16" t="s">
        <v>3089</v>
      </c>
      <c r="D16" t="s">
        <v>3096</v>
      </c>
      <c r="E16" t="s">
        <v>3097</v>
      </c>
      <c r="F16" t="s">
        <v>3072</v>
      </c>
      <c r="G16" t="s">
        <v>1463</v>
      </c>
    </row>
    <row r="17" spans="1:7" ht="11.25" customHeight="1">
      <c r="A17" s="310" t="s">
        <v>16</v>
      </c>
      <c r="B17" t="s">
        <v>3088</v>
      </c>
      <c r="C17" t="s">
        <v>3089</v>
      </c>
      <c r="D17" t="s">
        <v>3098</v>
      </c>
      <c r="E17" t="s">
        <v>3099</v>
      </c>
      <c r="F17" t="s">
        <v>3072</v>
      </c>
      <c r="G17" t="s">
        <v>1469</v>
      </c>
    </row>
    <row r="18" spans="1:7" ht="11.25" customHeight="1">
      <c r="A18" s="310" t="s">
        <v>16</v>
      </c>
      <c r="B18" t="s">
        <v>3100</v>
      </c>
      <c r="C18" t="s">
        <v>3101</v>
      </c>
      <c r="D18" t="s">
        <v>3102</v>
      </c>
      <c r="E18" t="s">
        <v>3103</v>
      </c>
      <c r="F18" t="s">
        <v>3072</v>
      </c>
      <c r="G18" t="s">
        <v>1481</v>
      </c>
    </row>
    <row r="19" spans="1:7" ht="11.25" customHeight="1">
      <c r="A19" s="310" t="s">
        <v>16</v>
      </c>
      <c r="B19" t="s">
        <v>3100</v>
      </c>
      <c r="C19" t="s">
        <v>3101</v>
      </c>
      <c r="D19" t="s">
        <v>3100</v>
      </c>
      <c r="E19" t="s">
        <v>3101</v>
      </c>
      <c r="F19" t="s">
        <v>3069</v>
      </c>
      <c r="G19" t="s">
        <v>1495</v>
      </c>
    </row>
    <row r="20" spans="1:7" ht="11.25" customHeight="1">
      <c r="A20" s="310" t="s">
        <v>16</v>
      </c>
      <c r="B20" t="s">
        <v>3100</v>
      </c>
      <c r="C20" t="s">
        <v>3101</v>
      </c>
      <c r="D20" t="s">
        <v>3104</v>
      </c>
      <c r="E20" t="s">
        <v>3105</v>
      </c>
      <c r="F20" t="s">
        <v>3072</v>
      </c>
      <c r="G20" t="s">
        <v>1507</v>
      </c>
    </row>
    <row r="21" spans="1:7" ht="11.25" customHeight="1">
      <c r="A21" s="310" t="s">
        <v>16</v>
      </c>
      <c r="B21" t="s">
        <v>3100</v>
      </c>
      <c r="C21" t="s">
        <v>3101</v>
      </c>
      <c r="D21" t="s">
        <v>3106</v>
      </c>
      <c r="E21" t="s">
        <v>3107</v>
      </c>
      <c r="F21" t="s">
        <v>3072</v>
      </c>
      <c r="G21" t="s">
        <v>1516</v>
      </c>
    </row>
    <row r="22" spans="1:7" ht="11.25" customHeight="1">
      <c r="A22" s="310" t="s">
        <v>16</v>
      </c>
      <c r="B22" t="s">
        <v>3100</v>
      </c>
      <c r="C22" t="s">
        <v>3101</v>
      </c>
      <c r="D22" t="s">
        <v>3108</v>
      </c>
      <c r="E22" t="s">
        <v>3109</v>
      </c>
      <c r="F22" t="s">
        <v>3072</v>
      </c>
      <c r="G22" t="s">
        <v>1532</v>
      </c>
    </row>
    <row r="23" spans="1:7" ht="11.25" customHeight="1">
      <c r="A23" s="310" t="s">
        <v>16</v>
      </c>
      <c r="B23" t="s">
        <v>3100</v>
      </c>
      <c r="C23" t="s">
        <v>3101</v>
      </c>
      <c r="D23" t="s">
        <v>3110</v>
      </c>
      <c r="E23" t="s">
        <v>3111</v>
      </c>
      <c r="F23" t="s">
        <v>3072</v>
      </c>
      <c r="G23" t="s">
        <v>1539</v>
      </c>
    </row>
    <row r="24" spans="1:7" ht="11.25" customHeight="1">
      <c r="A24" s="310" t="s">
        <v>16</v>
      </c>
      <c r="B24" t="s">
        <v>3112</v>
      </c>
      <c r="C24" t="s">
        <v>3113</v>
      </c>
      <c r="D24" t="s">
        <v>3114</v>
      </c>
      <c r="E24" t="s">
        <v>3115</v>
      </c>
      <c r="F24" t="s">
        <v>3072</v>
      </c>
      <c r="G24" t="s">
        <v>1547</v>
      </c>
    </row>
    <row r="25" spans="1:7" ht="11.25" customHeight="1">
      <c r="A25" s="310" t="s">
        <v>16</v>
      </c>
      <c r="B25" t="s">
        <v>3112</v>
      </c>
      <c r="C25" t="s">
        <v>3113</v>
      </c>
      <c r="D25" t="s">
        <v>3116</v>
      </c>
      <c r="E25" t="s">
        <v>3117</v>
      </c>
      <c r="F25" t="s">
        <v>3072</v>
      </c>
      <c r="G25" t="s">
        <v>1554</v>
      </c>
    </row>
    <row r="26" spans="1:7" ht="11.25" customHeight="1">
      <c r="A26" s="310" t="s">
        <v>16</v>
      </c>
      <c r="B26" t="s">
        <v>3112</v>
      </c>
      <c r="C26" t="s">
        <v>3113</v>
      </c>
      <c r="D26" t="s">
        <v>3118</v>
      </c>
      <c r="E26" t="s">
        <v>3119</v>
      </c>
      <c r="F26" t="s">
        <v>3072</v>
      </c>
      <c r="G26" t="s">
        <v>1558</v>
      </c>
    </row>
    <row r="27" spans="1:7" ht="11.25" customHeight="1">
      <c r="A27" s="310" t="s">
        <v>16</v>
      </c>
      <c r="B27" t="s">
        <v>3112</v>
      </c>
      <c r="C27" t="s">
        <v>3113</v>
      </c>
      <c r="D27" t="s">
        <v>3120</v>
      </c>
      <c r="E27" t="s">
        <v>3121</v>
      </c>
      <c r="F27" t="s">
        <v>3122</v>
      </c>
      <c r="G27" t="s">
        <v>1563</v>
      </c>
    </row>
    <row r="28" spans="1:7" ht="11.25" customHeight="1">
      <c r="A28" s="310" t="s">
        <v>16</v>
      </c>
      <c r="B28" t="s">
        <v>3112</v>
      </c>
      <c r="C28" t="s">
        <v>3113</v>
      </c>
      <c r="D28" t="s">
        <v>3112</v>
      </c>
      <c r="E28" t="s">
        <v>3113</v>
      </c>
      <c r="F28" t="s">
        <v>3069</v>
      </c>
      <c r="G28" t="s">
        <v>1570</v>
      </c>
    </row>
    <row r="29" spans="1:7" ht="11.25" customHeight="1">
      <c r="A29" s="310" t="s">
        <v>16</v>
      </c>
      <c r="B29" t="s">
        <v>3112</v>
      </c>
      <c r="C29" t="s">
        <v>3113</v>
      </c>
      <c r="D29" t="s">
        <v>3123</v>
      </c>
      <c r="E29" t="s">
        <v>3124</v>
      </c>
      <c r="F29" t="s">
        <v>3072</v>
      </c>
      <c r="G29" t="s">
        <v>1572</v>
      </c>
    </row>
    <row r="30" spans="1:7" ht="11.25" customHeight="1">
      <c r="A30" s="310" t="s">
        <v>16</v>
      </c>
      <c r="B30" t="s">
        <v>3125</v>
      </c>
      <c r="C30" t="s">
        <v>3126</v>
      </c>
      <c r="D30" t="s">
        <v>3125</v>
      </c>
      <c r="E30" t="s">
        <v>3126</v>
      </c>
      <c r="F30" t="s">
        <v>3066</v>
      </c>
      <c r="G30" t="s">
        <v>1575</v>
      </c>
    </row>
    <row r="31" spans="1:7" ht="11.25" customHeight="1">
      <c r="A31" s="310" t="s">
        <v>16</v>
      </c>
      <c r="B31" t="s">
        <v>3127</v>
      </c>
      <c r="C31" t="s">
        <v>3128</v>
      </c>
      <c r="D31" t="s">
        <v>3129</v>
      </c>
      <c r="E31" t="s">
        <v>3130</v>
      </c>
      <c r="F31" t="s">
        <v>3072</v>
      </c>
      <c r="G31" t="s">
        <v>1581</v>
      </c>
    </row>
    <row r="32" spans="1:7" ht="11.25" customHeight="1">
      <c r="A32" s="310" t="s">
        <v>16</v>
      </c>
      <c r="B32" t="s">
        <v>3127</v>
      </c>
      <c r="C32" t="s">
        <v>3128</v>
      </c>
      <c r="D32" t="s">
        <v>3131</v>
      </c>
      <c r="E32" t="s">
        <v>3132</v>
      </c>
      <c r="F32" t="s">
        <v>3072</v>
      </c>
      <c r="G32" t="s">
        <v>1583</v>
      </c>
    </row>
    <row r="33" spans="1:7" ht="11.25" customHeight="1">
      <c r="A33" s="310" t="s">
        <v>16</v>
      </c>
      <c r="B33" t="s">
        <v>3127</v>
      </c>
      <c r="C33" t="s">
        <v>3128</v>
      </c>
      <c r="D33" t="s">
        <v>3133</v>
      </c>
      <c r="E33" t="s">
        <v>3134</v>
      </c>
      <c r="F33" t="s">
        <v>3072</v>
      </c>
      <c r="G33" t="s">
        <v>1585</v>
      </c>
    </row>
    <row r="34" spans="1:7" ht="11.25" customHeight="1">
      <c r="A34" s="310" t="s">
        <v>16</v>
      </c>
      <c r="B34" t="s">
        <v>3127</v>
      </c>
      <c r="C34" t="s">
        <v>3128</v>
      </c>
      <c r="D34" t="s">
        <v>3127</v>
      </c>
      <c r="E34" t="s">
        <v>3128</v>
      </c>
      <c r="F34" t="s">
        <v>3069</v>
      </c>
      <c r="G34" t="s">
        <v>1587</v>
      </c>
    </row>
    <row r="35" spans="1:7" ht="11.25" customHeight="1">
      <c r="A35" s="310" t="s">
        <v>16</v>
      </c>
      <c r="B35" t="s">
        <v>3127</v>
      </c>
      <c r="C35" t="s">
        <v>3128</v>
      </c>
      <c r="D35" t="s">
        <v>3135</v>
      </c>
      <c r="E35" t="s">
        <v>3136</v>
      </c>
      <c r="F35" t="s">
        <v>3072</v>
      </c>
      <c r="G35" t="s">
        <v>1592</v>
      </c>
    </row>
    <row r="36" spans="1:7" ht="11.25" customHeight="1">
      <c r="A36" s="310" t="s">
        <v>16</v>
      </c>
      <c r="B36" t="s">
        <v>3127</v>
      </c>
      <c r="C36" t="s">
        <v>3128</v>
      </c>
      <c r="D36" t="s">
        <v>3137</v>
      </c>
      <c r="E36" t="s">
        <v>3138</v>
      </c>
      <c r="F36" t="s">
        <v>3072</v>
      </c>
      <c r="G36" t="s">
        <v>1597</v>
      </c>
    </row>
    <row r="37" spans="1:7" ht="11.25" customHeight="1">
      <c r="A37" s="310" t="s">
        <v>16</v>
      </c>
      <c r="B37" t="s">
        <v>3127</v>
      </c>
      <c r="C37" t="s">
        <v>3128</v>
      </c>
      <c r="D37" t="s">
        <v>3139</v>
      </c>
      <c r="E37" t="s">
        <v>3140</v>
      </c>
      <c r="F37" t="s">
        <v>3072</v>
      </c>
      <c r="G37" t="s">
        <v>1601</v>
      </c>
    </row>
    <row r="38" spans="1:7" ht="11.25" customHeight="1">
      <c r="A38" s="310" t="s">
        <v>16</v>
      </c>
      <c r="B38" t="s">
        <v>3127</v>
      </c>
      <c r="C38" t="s">
        <v>3128</v>
      </c>
      <c r="D38" t="s">
        <v>3141</v>
      </c>
      <c r="E38" t="s">
        <v>3142</v>
      </c>
      <c r="F38" t="s">
        <v>3072</v>
      </c>
      <c r="G38" t="s">
        <v>1609</v>
      </c>
    </row>
    <row r="39" spans="1:7" ht="11.25" customHeight="1">
      <c r="A39" s="310" t="s">
        <v>16</v>
      </c>
      <c r="B39" t="s">
        <v>3127</v>
      </c>
      <c r="C39" t="s">
        <v>3128</v>
      </c>
      <c r="D39" t="s">
        <v>3143</v>
      </c>
      <c r="E39" t="s">
        <v>3144</v>
      </c>
      <c r="F39" t="s">
        <v>3087</v>
      </c>
      <c r="G39" t="s">
        <v>1615</v>
      </c>
    </row>
    <row r="40" spans="1:7" ht="11.25" customHeight="1">
      <c r="A40" s="310" t="s">
        <v>16</v>
      </c>
      <c r="B40" t="s">
        <v>3145</v>
      </c>
      <c r="C40" t="s">
        <v>3146</v>
      </c>
      <c r="D40" t="s">
        <v>3145</v>
      </c>
      <c r="E40" t="s">
        <v>3146</v>
      </c>
      <c r="F40" t="s">
        <v>3066</v>
      </c>
      <c r="G40" t="s">
        <v>1620</v>
      </c>
    </row>
    <row r="41" spans="1:7" ht="11.25" customHeight="1">
      <c r="A41" s="310" t="s">
        <v>16</v>
      </c>
      <c r="B41" t="s">
        <v>3147</v>
      </c>
      <c r="C41" t="s">
        <v>3148</v>
      </c>
      <c r="D41" t="s">
        <v>3149</v>
      </c>
      <c r="E41" t="s">
        <v>3150</v>
      </c>
      <c r="F41" t="s">
        <v>3072</v>
      </c>
      <c r="G41" t="s">
        <v>1624</v>
      </c>
    </row>
    <row r="42" spans="1:7" ht="11.25" customHeight="1">
      <c r="A42" s="310" t="s">
        <v>16</v>
      </c>
      <c r="B42" t="s">
        <v>3147</v>
      </c>
      <c r="C42" t="s">
        <v>3148</v>
      </c>
      <c r="D42" t="s">
        <v>3151</v>
      </c>
      <c r="E42" t="s">
        <v>3152</v>
      </c>
      <c r="F42" t="s">
        <v>3072</v>
      </c>
      <c r="G42" t="s">
        <v>1627</v>
      </c>
    </row>
    <row r="43" spans="1:7" ht="11.25" customHeight="1">
      <c r="A43" s="310" t="s">
        <v>16</v>
      </c>
      <c r="B43" t="s">
        <v>3147</v>
      </c>
      <c r="C43" t="s">
        <v>3148</v>
      </c>
      <c r="D43" t="s">
        <v>3153</v>
      </c>
      <c r="E43" t="s">
        <v>3154</v>
      </c>
      <c r="F43" t="s">
        <v>3072</v>
      </c>
      <c r="G43" t="s">
        <v>1634</v>
      </c>
    </row>
    <row r="44" spans="1:7" ht="11.25" customHeight="1">
      <c r="A44" s="310" t="s">
        <v>16</v>
      </c>
      <c r="B44" t="s">
        <v>3147</v>
      </c>
      <c r="C44" t="s">
        <v>3148</v>
      </c>
      <c r="D44" t="s">
        <v>3147</v>
      </c>
      <c r="E44" t="s">
        <v>3148</v>
      </c>
      <c r="F44" t="s">
        <v>3069</v>
      </c>
      <c r="G44" t="s">
        <v>1643</v>
      </c>
    </row>
    <row r="45" spans="1:7" ht="11.25" customHeight="1">
      <c r="A45" s="310" t="s">
        <v>16</v>
      </c>
      <c r="B45" t="s">
        <v>3147</v>
      </c>
      <c r="C45" t="s">
        <v>3148</v>
      </c>
      <c r="D45" t="s">
        <v>3155</v>
      </c>
      <c r="E45" t="s">
        <v>3156</v>
      </c>
      <c r="F45" t="s">
        <v>3072</v>
      </c>
      <c r="G45" t="s">
        <v>1648</v>
      </c>
    </row>
    <row r="46" spans="1:7" ht="11.25" customHeight="1">
      <c r="A46" s="310" t="s">
        <v>16</v>
      </c>
      <c r="B46" t="s">
        <v>3147</v>
      </c>
      <c r="C46" t="s">
        <v>3148</v>
      </c>
      <c r="D46" t="s">
        <v>3157</v>
      </c>
      <c r="E46" t="s">
        <v>3158</v>
      </c>
      <c r="F46" t="s">
        <v>3072</v>
      </c>
      <c r="G46" t="s">
        <v>1652</v>
      </c>
    </row>
    <row r="47" spans="1:7" ht="11.25" customHeight="1">
      <c r="A47" s="310" t="s">
        <v>16</v>
      </c>
      <c r="B47" t="s">
        <v>3147</v>
      </c>
      <c r="C47" t="s">
        <v>3148</v>
      </c>
      <c r="D47" t="s">
        <v>3159</v>
      </c>
      <c r="E47" t="s">
        <v>3160</v>
      </c>
      <c r="F47" t="s">
        <v>3072</v>
      </c>
      <c r="G47" t="s">
        <v>1658</v>
      </c>
    </row>
    <row r="48" spans="1:7" ht="11.25" customHeight="1">
      <c r="A48" s="310" t="s">
        <v>16</v>
      </c>
      <c r="B48" t="s">
        <v>3147</v>
      </c>
      <c r="C48" t="s">
        <v>3148</v>
      </c>
      <c r="D48" t="s">
        <v>3161</v>
      </c>
      <c r="E48" t="s">
        <v>3162</v>
      </c>
      <c r="F48" t="s">
        <v>3072</v>
      </c>
      <c r="G48" t="s">
        <v>1662</v>
      </c>
    </row>
    <row r="49" spans="1:7" ht="11.25" customHeight="1">
      <c r="A49" s="310" t="s">
        <v>16</v>
      </c>
      <c r="B49" t="s">
        <v>3147</v>
      </c>
      <c r="C49" t="s">
        <v>3148</v>
      </c>
      <c r="D49" t="s">
        <v>3163</v>
      </c>
      <c r="E49" t="s">
        <v>3164</v>
      </c>
      <c r="F49" t="s">
        <v>3072</v>
      </c>
      <c r="G49" t="s">
        <v>1665</v>
      </c>
    </row>
    <row r="50" spans="1:7" ht="11.25" customHeight="1">
      <c r="A50" s="310" t="s">
        <v>16</v>
      </c>
      <c r="B50" t="s">
        <v>3147</v>
      </c>
      <c r="C50" t="s">
        <v>3148</v>
      </c>
      <c r="D50" t="s">
        <v>3165</v>
      </c>
      <c r="E50" t="s">
        <v>3166</v>
      </c>
      <c r="F50" t="s">
        <v>3072</v>
      </c>
      <c r="G50" t="s">
        <v>1669</v>
      </c>
    </row>
    <row r="51" spans="1:7" ht="11.25" customHeight="1">
      <c r="A51" s="310" t="s">
        <v>16</v>
      </c>
      <c r="B51" t="s">
        <v>3147</v>
      </c>
      <c r="C51" t="s">
        <v>3148</v>
      </c>
      <c r="D51" t="s">
        <v>3167</v>
      </c>
      <c r="E51" t="s">
        <v>3168</v>
      </c>
      <c r="F51" t="s">
        <v>3072</v>
      </c>
      <c r="G51" t="s">
        <v>1674</v>
      </c>
    </row>
    <row r="52" spans="1:7" ht="11.25" customHeight="1">
      <c r="A52" s="310" t="s">
        <v>16</v>
      </c>
      <c r="B52" t="s">
        <v>3147</v>
      </c>
      <c r="C52" t="s">
        <v>3148</v>
      </c>
      <c r="D52" t="s">
        <v>3169</v>
      </c>
      <c r="E52" t="s">
        <v>3170</v>
      </c>
      <c r="F52" t="s">
        <v>3072</v>
      </c>
      <c r="G52" t="s">
        <v>1678</v>
      </c>
    </row>
    <row r="53" spans="1:7" ht="11.25" customHeight="1">
      <c r="A53" s="310" t="s">
        <v>16</v>
      </c>
      <c r="B53" t="s">
        <v>3147</v>
      </c>
      <c r="C53" t="s">
        <v>3148</v>
      </c>
      <c r="D53" t="s">
        <v>3171</v>
      </c>
      <c r="E53" t="s">
        <v>3172</v>
      </c>
      <c r="F53" t="s">
        <v>3072</v>
      </c>
      <c r="G53" t="s">
        <v>1680</v>
      </c>
    </row>
    <row r="54" spans="1:7" ht="11.25" customHeight="1">
      <c r="A54" s="310" t="s">
        <v>16</v>
      </c>
      <c r="B54" t="s">
        <v>3147</v>
      </c>
      <c r="C54" t="s">
        <v>3148</v>
      </c>
      <c r="D54" t="s">
        <v>3173</v>
      </c>
      <c r="E54" t="s">
        <v>3174</v>
      </c>
      <c r="F54" t="s">
        <v>3072</v>
      </c>
      <c r="G54" t="s">
        <v>1683</v>
      </c>
    </row>
    <row r="55" spans="1:7" ht="11.25" customHeight="1">
      <c r="A55" s="310" t="s">
        <v>16</v>
      </c>
      <c r="B55" t="s">
        <v>3175</v>
      </c>
      <c r="C55" t="s">
        <v>3176</v>
      </c>
      <c r="D55" t="s">
        <v>3177</v>
      </c>
      <c r="E55" t="s">
        <v>3178</v>
      </c>
      <c r="F55" t="s">
        <v>3072</v>
      </c>
      <c r="G55" t="s">
        <v>1687</v>
      </c>
    </row>
    <row r="56" spans="1:7" ht="11.25" customHeight="1">
      <c r="A56" s="310" t="s">
        <v>16</v>
      </c>
      <c r="B56" t="s">
        <v>3175</v>
      </c>
      <c r="C56" t="s">
        <v>3176</v>
      </c>
      <c r="D56" t="s">
        <v>3179</v>
      </c>
      <c r="E56" t="s">
        <v>3180</v>
      </c>
      <c r="F56" t="s">
        <v>3072</v>
      </c>
      <c r="G56" t="s">
        <v>1690</v>
      </c>
    </row>
    <row r="57" spans="1:7" ht="11.25" customHeight="1">
      <c r="A57" s="310" t="s">
        <v>16</v>
      </c>
      <c r="B57" t="s">
        <v>3175</v>
      </c>
      <c r="C57" t="s">
        <v>3176</v>
      </c>
      <c r="D57" t="s">
        <v>3175</v>
      </c>
      <c r="E57" t="s">
        <v>3176</v>
      </c>
      <c r="F57" t="s">
        <v>3069</v>
      </c>
      <c r="G57" t="s">
        <v>1693</v>
      </c>
    </row>
    <row r="58" spans="1:7" ht="11.25" customHeight="1">
      <c r="A58" s="310" t="s">
        <v>16</v>
      </c>
      <c r="B58" t="s">
        <v>3175</v>
      </c>
      <c r="C58" t="s">
        <v>3176</v>
      </c>
      <c r="D58" t="s">
        <v>3181</v>
      </c>
      <c r="E58" t="s">
        <v>3182</v>
      </c>
      <c r="F58" t="s">
        <v>3072</v>
      </c>
      <c r="G58" t="s">
        <v>1696</v>
      </c>
    </row>
    <row r="59" spans="1:7" ht="11.25" customHeight="1">
      <c r="A59" s="310" t="s">
        <v>16</v>
      </c>
      <c r="B59" t="s">
        <v>3175</v>
      </c>
      <c r="C59" t="s">
        <v>3176</v>
      </c>
      <c r="D59" t="s">
        <v>3183</v>
      </c>
      <c r="E59" t="s">
        <v>3184</v>
      </c>
      <c r="F59" t="s">
        <v>3072</v>
      </c>
      <c r="G59" t="s">
        <v>1700</v>
      </c>
    </row>
    <row r="60" spans="1:7" ht="11.25" customHeight="1">
      <c r="A60" s="310" t="s">
        <v>16</v>
      </c>
      <c r="B60" t="s">
        <v>3175</v>
      </c>
      <c r="C60" t="s">
        <v>3176</v>
      </c>
      <c r="D60" t="s">
        <v>3185</v>
      </c>
      <c r="E60" t="s">
        <v>3186</v>
      </c>
      <c r="F60" t="s">
        <v>3072</v>
      </c>
      <c r="G60" t="s">
        <v>1703</v>
      </c>
    </row>
    <row r="61" spans="1:7" ht="11.25" customHeight="1">
      <c r="A61" s="310" t="s">
        <v>16</v>
      </c>
      <c r="B61" t="s">
        <v>3175</v>
      </c>
      <c r="C61" t="s">
        <v>3176</v>
      </c>
      <c r="D61" t="s">
        <v>3187</v>
      </c>
      <c r="E61" t="s">
        <v>3188</v>
      </c>
      <c r="F61" t="s">
        <v>3072</v>
      </c>
      <c r="G61" t="s">
        <v>3189</v>
      </c>
    </row>
    <row r="62" spans="1:7" ht="11.25" customHeight="1">
      <c r="A62" s="310" t="s">
        <v>16</v>
      </c>
      <c r="B62" t="s">
        <v>3175</v>
      </c>
      <c r="C62" t="s">
        <v>3176</v>
      </c>
      <c r="D62" t="s">
        <v>3190</v>
      </c>
      <c r="E62" t="s">
        <v>3191</v>
      </c>
      <c r="F62" t="s">
        <v>3072</v>
      </c>
      <c r="G62" t="s">
        <v>3192</v>
      </c>
    </row>
    <row r="63" spans="1:7" ht="11.25" customHeight="1">
      <c r="A63" s="310" t="s">
        <v>16</v>
      </c>
      <c r="B63" t="s">
        <v>3175</v>
      </c>
      <c r="C63" t="s">
        <v>3176</v>
      </c>
      <c r="D63" t="s">
        <v>3193</v>
      </c>
      <c r="E63" t="s">
        <v>3194</v>
      </c>
      <c r="F63" t="s">
        <v>3087</v>
      </c>
      <c r="G63" t="s">
        <v>3195</v>
      </c>
    </row>
    <row r="64" spans="1:7" ht="11.25" customHeight="1">
      <c r="A64" s="310" t="s">
        <v>16</v>
      </c>
      <c r="B64" t="s">
        <v>3196</v>
      </c>
      <c r="C64" t="s">
        <v>3197</v>
      </c>
      <c r="D64" t="s">
        <v>3196</v>
      </c>
      <c r="E64" t="s">
        <v>3197</v>
      </c>
      <c r="F64" t="s">
        <v>3066</v>
      </c>
      <c r="G64" t="s">
        <v>3198</v>
      </c>
    </row>
    <row r="65" spans="1:7" ht="11.25" customHeight="1">
      <c r="A65" s="310" t="s">
        <v>16</v>
      </c>
      <c r="B65" t="s">
        <v>3199</v>
      </c>
      <c r="C65" t="s">
        <v>3200</v>
      </c>
      <c r="D65" t="s">
        <v>3201</v>
      </c>
      <c r="E65" t="s">
        <v>3202</v>
      </c>
      <c r="F65" t="s">
        <v>3072</v>
      </c>
      <c r="G65" t="s">
        <v>3203</v>
      </c>
    </row>
    <row r="66" spans="1:7" ht="11.25" customHeight="1">
      <c r="A66" s="310" t="s">
        <v>16</v>
      </c>
      <c r="B66" t="s">
        <v>3199</v>
      </c>
      <c r="C66" t="s">
        <v>3200</v>
      </c>
      <c r="D66" t="s">
        <v>3199</v>
      </c>
      <c r="E66" t="s">
        <v>3200</v>
      </c>
      <c r="F66" t="s">
        <v>3069</v>
      </c>
      <c r="G66" t="s">
        <v>3204</v>
      </c>
    </row>
    <row r="67" spans="1:7" ht="11.25" customHeight="1">
      <c r="A67" s="310" t="s">
        <v>16</v>
      </c>
      <c r="B67" t="s">
        <v>3199</v>
      </c>
      <c r="C67" t="s">
        <v>3200</v>
      </c>
      <c r="D67" t="s">
        <v>3205</v>
      </c>
      <c r="E67" t="s">
        <v>3206</v>
      </c>
      <c r="F67" t="s">
        <v>3072</v>
      </c>
      <c r="G67" t="s">
        <v>2021</v>
      </c>
    </row>
    <row r="68" spans="1:7" ht="11.25" customHeight="1">
      <c r="A68" s="310" t="s">
        <v>16</v>
      </c>
      <c r="B68" t="s">
        <v>3199</v>
      </c>
      <c r="C68" t="s">
        <v>3200</v>
      </c>
      <c r="D68" t="s">
        <v>3207</v>
      </c>
      <c r="E68" t="s">
        <v>3208</v>
      </c>
      <c r="F68" t="s">
        <v>3072</v>
      </c>
      <c r="G68" t="s">
        <v>3209</v>
      </c>
    </row>
    <row r="69" spans="1:7" ht="11.25" customHeight="1">
      <c r="A69" s="310" t="s">
        <v>16</v>
      </c>
      <c r="B69" t="s">
        <v>3199</v>
      </c>
      <c r="C69" t="s">
        <v>3200</v>
      </c>
      <c r="D69" t="s">
        <v>3210</v>
      </c>
      <c r="E69" t="s">
        <v>3211</v>
      </c>
      <c r="F69" t="s">
        <v>3072</v>
      </c>
      <c r="G69" t="s">
        <v>2224</v>
      </c>
    </row>
    <row r="70" spans="1:7" ht="11.25" customHeight="1">
      <c r="A70" s="310" t="s">
        <v>16</v>
      </c>
      <c r="B70" t="s">
        <v>3199</v>
      </c>
      <c r="C70" t="s">
        <v>3200</v>
      </c>
      <c r="D70" t="s">
        <v>3212</v>
      </c>
      <c r="E70" t="s">
        <v>3213</v>
      </c>
      <c r="F70" t="s">
        <v>3072</v>
      </c>
      <c r="G70" t="s">
        <v>3214</v>
      </c>
    </row>
    <row r="71" spans="1:7" ht="11.25" customHeight="1">
      <c r="A71" s="310" t="s">
        <v>16</v>
      </c>
      <c r="B71" t="s">
        <v>3199</v>
      </c>
      <c r="C71" t="s">
        <v>3200</v>
      </c>
      <c r="D71" t="s">
        <v>3215</v>
      </c>
      <c r="E71" t="s">
        <v>3216</v>
      </c>
      <c r="F71" t="s">
        <v>3122</v>
      </c>
      <c r="G71" t="s">
        <v>3217</v>
      </c>
    </row>
    <row r="72" spans="1:7" ht="11.25" customHeight="1">
      <c r="A72" s="310" t="s">
        <v>16</v>
      </c>
      <c r="B72" t="s">
        <v>97</v>
      </c>
      <c r="C72" t="s">
        <v>99</v>
      </c>
      <c r="D72" t="s">
        <v>97</v>
      </c>
      <c r="E72" t="s">
        <v>99</v>
      </c>
      <c r="F72" t="s">
        <v>3066</v>
      </c>
      <c r="G72" t="s">
        <v>98</v>
      </c>
    </row>
    <row r="73" spans="1:7" ht="11.25" customHeight="1">
      <c r="A73" s="310" t="s">
        <v>16</v>
      </c>
      <c r="B73" t="s">
        <v>3218</v>
      </c>
      <c r="C73" t="s">
        <v>3219</v>
      </c>
      <c r="D73" t="s">
        <v>3218</v>
      </c>
      <c r="E73" t="s">
        <v>3219</v>
      </c>
      <c r="F73" t="s">
        <v>3066</v>
      </c>
      <c r="G73" t="s">
        <v>3220</v>
      </c>
    </row>
    <row r="74" spans="1:7" ht="11.25" customHeight="1">
      <c r="A74" s="310" t="s">
        <v>16</v>
      </c>
      <c r="B74" t="s">
        <v>3221</v>
      </c>
      <c r="C74" t="s">
        <v>3222</v>
      </c>
      <c r="D74" t="s">
        <v>3221</v>
      </c>
      <c r="E74" t="s">
        <v>3222</v>
      </c>
      <c r="F74" t="s">
        <v>3066</v>
      </c>
      <c r="G74" t="s">
        <v>3223</v>
      </c>
    </row>
    <row r="75" spans="1:7" ht="11.25" customHeight="1">
      <c r="A75" s="310" t="s">
        <v>16</v>
      </c>
      <c r="B75" t="s">
        <v>3224</v>
      </c>
      <c r="C75" t="s">
        <v>3225</v>
      </c>
      <c r="D75" t="s">
        <v>3224</v>
      </c>
      <c r="E75" t="s">
        <v>3225</v>
      </c>
      <c r="F75" t="s">
        <v>3066</v>
      </c>
      <c r="G75" t="s">
        <v>3226</v>
      </c>
    </row>
    <row r="76" spans="1:7" ht="11.25" customHeight="1">
      <c r="A76" s="310" t="s">
        <v>16</v>
      </c>
      <c r="B76" t="s">
        <v>3227</v>
      </c>
      <c r="C76" t="s">
        <v>3228</v>
      </c>
      <c r="D76" t="s">
        <v>3229</v>
      </c>
      <c r="E76" t="s">
        <v>3230</v>
      </c>
      <c r="F76" t="s">
        <v>3072</v>
      </c>
      <c r="G76" t="s">
        <v>3231</v>
      </c>
    </row>
    <row r="77" spans="1:7" ht="11.25" customHeight="1">
      <c r="A77" s="310" t="s">
        <v>16</v>
      </c>
      <c r="B77" t="s">
        <v>3227</v>
      </c>
      <c r="C77" t="s">
        <v>3228</v>
      </c>
      <c r="D77" t="s">
        <v>3232</v>
      </c>
      <c r="E77" t="s">
        <v>3233</v>
      </c>
      <c r="F77" t="s">
        <v>3072</v>
      </c>
      <c r="G77" t="s">
        <v>3234</v>
      </c>
    </row>
    <row r="78" spans="1:7" ht="11.25" customHeight="1">
      <c r="A78" s="310" t="s">
        <v>16</v>
      </c>
      <c r="B78" t="s">
        <v>3227</v>
      </c>
      <c r="C78" t="s">
        <v>3228</v>
      </c>
      <c r="D78" t="s">
        <v>3227</v>
      </c>
      <c r="E78" t="s">
        <v>3228</v>
      </c>
      <c r="F78" t="s">
        <v>3069</v>
      </c>
      <c r="G78" t="s">
        <v>3235</v>
      </c>
    </row>
    <row r="79" spans="1:7" ht="11.25" customHeight="1">
      <c r="A79" s="310" t="s">
        <v>16</v>
      </c>
      <c r="B79" t="s">
        <v>3227</v>
      </c>
      <c r="C79" t="s">
        <v>3228</v>
      </c>
      <c r="D79" t="s">
        <v>3236</v>
      </c>
      <c r="E79" t="s">
        <v>3237</v>
      </c>
      <c r="F79" t="s">
        <v>3072</v>
      </c>
      <c r="G79" t="s">
        <v>3238</v>
      </c>
    </row>
    <row r="80" spans="1:7" ht="11.25" customHeight="1">
      <c r="A80" s="310" t="s">
        <v>16</v>
      </c>
      <c r="B80" t="s">
        <v>3239</v>
      </c>
      <c r="C80" t="s">
        <v>3240</v>
      </c>
      <c r="D80" t="s">
        <v>3239</v>
      </c>
      <c r="E80" t="s">
        <v>3240</v>
      </c>
      <c r="F80" t="s">
        <v>3066</v>
      </c>
      <c r="G80" t="s">
        <v>3241</v>
      </c>
    </row>
    <row r="81" spans="1:7" ht="11.25" customHeight="1">
      <c r="A81" s="310" t="s">
        <v>16</v>
      </c>
      <c r="B81" t="s">
        <v>3242</v>
      </c>
      <c r="C81" t="s">
        <v>3243</v>
      </c>
      <c r="D81" t="s">
        <v>3244</v>
      </c>
      <c r="E81" t="s">
        <v>3245</v>
      </c>
      <c r="F81" t="s">
        <v>3072</v>
      </c>
      <c r="G81" t="s">
        <v>3246</v>
      </c>
    </row>
    <row r="82" spans="1:7" ht="11.25" customHeight="1">
      <c r="A82" s="310" t="s">
        <v>16</v>
      </c>
      <c r="B82" t="s">
        <v>3242</v>
      </c>
      <c r="C82" t="s">
        <v>3243</v>
      </c>
      <c r="D82" t="s">
        <v>3247</v>
      </c>
      <c r="E82" t="s">
        <v>3248</v>
      </c>
      <c r="F82" t="s">
        <v>3072</v>
      </c>
      <c r="G82" t="s">
        <v>3249</v>
      </c>
    </row>
    <row r="83" spans="1:7" ht="11.25" customHeight="1">
      <c r="A83" s="310" t="s">
        <v>16</v>
      </c>
      <c r="B83" t="s">
        <v>3242</v>
      </c>
      <c r="C83" t="s">
        <v>3243</v>
      </c>
      <c r="D83" t="s">
        <v>3242</v>
      </c>
      <c r="E83" t="s">
        <v>3243</v>
      </c>
      <c r="F83" t="s">
        <v>3069</v>
      </c>
      <c r="G83" t="s">
        <v>3250</v>
      </c>
    </row>
    <row r="84" spans="1:7" ht="11.25" customHeight="1">
      <c r="A84" s="310" t="s">
        <v>16</v>
      </c>
      <c r="B84" t="s">
        <v>3242</v>
      </c>
      <c r="C84" t="s">
        <v>3243</v>
      </c>
      <c r="D84" t="s">
        <v>3251</v>
      </c>
      <c r="E84" t="s">
        <v>3252</v>
      </c>
      <c r="F84" t="s">
        <v>3072</v>
      </c>
      <c r="G84" t="s">
        <v>3253</v>
      </c>
    </row>
    <row r="85" spans="1:7" ht="11.25" customHeight="1">
      <c r="A85" s="310" t="s">
        <v>16</v>
      </c>
      <c r="B85" t="s">
        <v>3242</v>
      </c>
      <c r="C85" t="s">
        <v>3243</v>
      </c>
      <c r="D85" t="s">
        <v>3254</v>
      </c>
      <c r="E85" t="s">
        <v>3255</v>
      </c>
      <c r="F85" t="s">
        <v>3072</v>
      </c>
      <c r="G85" t="s">
        <v>3256</v>
      </c>
    </row>
    <row r="86" spans="1:7" ht="11.25" customHeight="1">
      <c r="A86" s="310" t="s">
        <v>16</v>
      </c>
      <c r="B86" t="s">
        <v>3257</v>
      </c>
      <c r="C86" t="s">
        <v>3258</v>
      </c>
      <c r="D86" t="s">
        <v>3257</v>
      </c>
      <c r="E86" t="s">
        <v>3258</v>
      </c>
      <c r="F86" t="s">
        <v>3066</v>
      </c>
      <c r="G86" t="s">
        <v>3259</v>
      </c>
    </row>
    <row r="87" spans="1:7" ht="11.25" customHeight="1">
      <c r="A87" s="310" t="s">
        <v>16</v>
      </c>
      <c r="B87" t="s">
        <v>3260</v>
      </c>
      <c r="C87" t="s">
        <v>3261</v>
      </c>
      <c r="D87" t="s">
        <v>3262</v>
      </c>
      <c r="E87" t="s">
        <v>3263</v>
      </c>
      <c r="F87" t="s">
        <v>3072</v>
      </c>
      <c r="G87" t="s">
        <v>3264</v>
      </c>
    </row>
    <row r="88" spans="1:7" ht="11.25" customHeight="1">
      <c r="A88" s="310" t="s">
        <v>16</v>
      </c>
      <c r="B88" t="s">
        <v>3260</v>
      </c>
      <c r="C88" t="s">
        <v>3261</v>
      </c>
      <c r="D88" t="s">
        <v>3260</v>
      </c>
      <c r="E88" t="s">
        <v>3261</v>
      </c>
      <c r="F88" t="s">
        <v>3069</v>
      </c>
      <c r="G88" t="s">
        <v>3265</v>
      </c>
    </row>
    <row r="89" spans="1:7" ht="11.25" customHeight="1">
      <c r="A89" s="310" t="s">
        <v>16</v>
      </c>
      <c r="B89" t="s">
        <v>3260</v>
      </c>
      <c r="C89" t="s">
        <v>3261</v>
      </c>
      <c r="D89" t="s">
        <v>3266</v>
      </c>
      <c r="E89" t="s">
        <v>3267</v>
      </c>
      <c r="F89" t="s">
        <v>3072</v>
      </c>
      <c r="G89" t="s">
        <v>3268</v>
      </c>
    </row>
    <row r="90" spans="1:7" ht="11.25" customHeight="1">
      <c r="A90" s="310" t="s">
        <v>16</v>
      </c>
      <c r="B90" t="s">
        <v>3260</v>
      </c>
      <c r="C90" t="s">
        <v>3261</v>
      </c>
      <c r="D90" t="s">
        <v>3269</v>
      </c>
      <c r="E90" t="s">
        <v>3270</v>
      </c>
      <c r="F90" t="s">
        <v>3072</v>
      </c>
      <c r="G90" t="s">
        <v>3271</v>
      </c>
    </row>
    <row r="91" spans="1:7" ht="11.25" customHeight="1">
      <c r="A91" s="310" t="s">
        <v>16</v>
      </c>
      <c r="B91" t="s">
        <v>3272</v>
      </c>
      <c r="C91" t="s">
        <v>3273</v>
      </c>
      <c r="D91" t="s">
        <v>3272</v>
      </c>
      <c r="E91" t="s">
        <v>3273</v>
      </c>
      <c r="F91" t="s">
        <v>3066</v>
      </c>
      <c r="G91" t="s">
        <v>3274</v>
      </c>
    </row>
    <row r="92" spans="1:7" ht="11.25" customHeight="1">
      <c r="A92" s="310" t="s">
        <v>16</v>
      </c>
      <c r="B92" t="s">
        <v>3275</v>
      </c>
      <c r="C92" t="s">
        <v>3276</v>
      </c>
      <c r="D92" t="s">
        <v>3275</v>
      </c>
      <c r="E92" t="s">
        <v>3276</v>
      </c>
      <c r="F92" t="s">
        <v>3066</v>
      </c>
      <c r="G92" t="s">
        <v>3277</v>
      </c>
    </row>
    <row r="93" spans="1:7" ht="11.25" customHeight="1">
      <c r="A93" s="310" t="s">
        <v>16</v>
      </c>
      <c r="B93" t="s">
        <v>3278</v>
      </c>
      <c r="C93" t="s">
        <v>3279</v>
      </c>
      <c r="D93" t="s">
        <v>3278</v>
      </c>
      <c r="E93" t="s">
        <v>3279</v>
      </c>
      <c r="F93" t="s">
        <v>3066</v>
      </c>
      <c r="G93" t="s">
        <v>3280</v>
      </c>
    </row>
    <row r="94" spans="1:7" ht="11.25" customHeight="1">
      <c r="A94" s="310" t="s">
        <v>16</v>
      </c>
      <c r="B94" t="s">
        <v>3281</v>
      </c>
      <c r="C94" t="s">
        <v>3282</v>
      </c>
      <c r="D94" t="s">
        <v>3281</v>
      </c>
      <c r="E94" t="s">
        <v>3282</v>
      </c>
      <c r="F94" t="s">
        <v>3066</v>
      </c>
      <c r="G94" t="s">
        <v>3283</v>
      </c>
    </row>
    <row r="95" spans="1:7" ht="11.25" customHeight="1">
      <c r="A95" s="310" t="s">
        <v>16</v>
      </c>
      <c r="B95" t="s">
        <v>3284</v>
      </c>
      <c r="C95" t="s">
        <v>3285</v>
      </c>
      <c r="D95" t="s">
        <v>3286</v>
      </c>
      <c r="E95" t="s">
        <v>3287</v>
      </c>
      <c r="F95" t="s">
        <v>3072</v>
      </c>
      <c r="G95" t="s">
        <v>3288</v>
      </c>
    </row>
    <row r="96" spans="1:7" ht="11.25" customHeight="1">
      <c r="A96" s="310" t="s">
        <v>16</v>
      </c>
      <c r="B96" t="s">
        <v>3284</v>
      </c>
      <c r="C96" t="s">
        <v>3285</v>
      </c>
      <c r="D96" t="s">
        <v>3289</v>
      </c>
      <c r="E96" t="s">
        <v>3290</v>
      </c>
      <c r="F96" t="s">
        <v>3072</v>
      </c>
      <c r="G96" t="s">
        <v>3291</v>
      </c>
    </row>
    <row r="97" spans="1:7" ht="11.25" customHeight="1">
      <c r="A97" s="310" t="s">
        <v>16</v>
      </c>
      <c r="B97" t="s">
        <v>3284</v>
      </c>
      <c r="C97" t="s">
        <v>3285</v>
      </c>
      <c r="D97" t="s">
        <v>3292</v>
      </c>
      <c r="E97" t="s">
        <v>3293</v>
      </c>
      <c r="F97" t="s">
        <v>3072</v>
      </c>
      <c r="G97" t="s">
        <v>3294</v>
      </c>
    </row>
    <row r="98" spans="1:7" ht="11.25" customHeight="1">
      <c r="A98" s="310" t="s">
        <v>16</v>
      </c>
      <c r="B98" t="s">
        <v>3284</v>
      </c>
      <c r="C98" t="s">
        <v>3285</v>
      </c>
      <c r="D98" t="s">
        <v>3295</v>
      </c>
      <c r="E98" t="s">
        <v>3296</v>
      </c>
      <c r="F98" t="s">
        <v>3072</v>
      </c>
      <c r="G98" t="s">
        <v>3297</v>
      </c>
    </row>
    <row r="99" spans="1:7" ht="11.25" customHeight="1">
      <c r="A99" s="310" t="s">
        <v>16</v>
      </c>
      <c r="B99" t="s">
        <v>3284</v>
      </c>
      <c r="C99" t="s">
        <v>3285</v>
      </c>
      <c r="D99" t="s">
        <v>3284</v>
      </c>
      <c r="E99" t="s">
        <v>3285</v>
      </c>
      <c r="F99" t="s">
        <v>3069</v>
      </c>
      <c r="G99" t="s">
        <v>3298</v>
      </c>
    </row>
    <row r="100" spans="1:7" ht="11.25" customHeight="1">
      <c r="A100" s="310" t="s">
        <v>16</v>
      </c>
      <c r="B100" t="s">
        <v>3284</v>
      </c>
      <c r="C100" t="s">
        <v>3285</v>
      </c>
      <c r="D100" t="s">
        <v>3299</v>
      </c>
      <c r="E100" t="s">
        <v>3300</v>
      </c>
      <c r="F100" t="s">
        <v>3072</v>
      </c>
      <c r="G100" t="s">
        <v>3301</v>
      </c>
    </row>
    <row r="101" spans="1:7" ht="11.25" customHeight="1">
      <c r="A101" s="310" t="s">
        <v>16</v>
      </c>
      <c r="B101" t="s">
        <v>3284</v>
      </c>
      <c r="C101" t="s">
        <v>3285</v>
      </c>
      <c r="D101" t="s">
        <v>3302</v>
      </c>
      <c r="E101" t="s">
        <v>3303</v>
      </c>
      <c r="F101" t="s">
        <v>3122</v>
      </c>
      <c r="G101" t="s">
        <v>3304</v>
      </c>
    </row>
    <row r="102" spans="1:7" ht="11.25" customHeight="1">
      <c r="A102" s="310" t="s">
        <v>16</v>
      </c>
      <c r="B102" t="s">
        <v>3305</v>
      </c>
      <c r="C102" t="s">
        <v>3306</v>
      </c>
      <c r="D102" t="s">
        <v>3307</v>
      </c>
      <c r="E102" t="s">
        <v>3308</v>
      </c>
      <c r="F102" t="s">
        <v>3072</v>
      </c>
      <c r="G102" t="s">
        <v>3309</v>
      </c>
    </row>
    <row r="103" spans="1:7" ht="11.25" customHeight="1">
      <c r="A103" s="310" t="s">
        <v>16</v>
      </c>
      <c r="B103" t="s">
        <v>3305</v>
      </c>
      <c r="C103" t="s">
        <v>3306</v>
      </c>
      <c r="D103" t="s">
        <v>3310</v>
      </c>
      <c r="E103" t="s">
        <v>3311</v>
      </c>
      <c r="F103" t="s">
        <v>3072</v>
      </c>
      <c r="G103" t="s">
        <v>3312</v>
      </c>
    </row>
    <row r="104" spans="1:7" ht="11.25" customHeight="1">
      <c r="A104" s="310" t="s">
        <v>16</v>
      </c>
      <c r="B104" t="s">
        <v>3305</v>
      </c>
      <c r="C104" t="s">
        <v>3306</v>
      </c>
      <c r="D104" t="s">
        <v>3305</v>
      </c>
      <c r="E104" t="s">
        <v>3306</v>
      </c>
      <c r="F104" t="s">
        <v>3069</v>
      </c>
      <c r="G104" t="s">
        <v>3313</v>
      </c>
    </row>
    <row r="105" spans="1:7" ht="11.25" customHeight="1">
      <c r="A105" s="310" t="s">
        <v>16</v>
      </c>
      <c r="B105" t="s">
        <v>3305</v>
      </c>
      <c r="C105" t="s">
        <v>3306</v>
      </c>
      <c r="D105" t="s">
        <v>3314</v>
      </c>
      <c r="E105" t="s">
        <v>3315</v>
      </c>
      <c r="F105" t="s">
        <v>3072</v>
      </c>
      <c r="G105" t="s">
        <v>3316</v>
      </c>
    </row>
    <row r="106" spans="1:7" ht="11.25" customHeight="1">
      <c r="A106" s="310" t="s">
        <v>16</v>
      </c>
      <c r="B106" t="s">
        <v>3305</v>
      </c>
      <c r="C106" t="s">
        <v>3306</v>
      </c>
      <c r="D106" t="s">
        <v>3317</v>
      </c>
      <c r="E106" t="s">
        <v>3318</v>
      </c>
      <c r="F106" t="s">
        <v>3087</v>
      </c>
      <c r="G106" t="s">
        <v>3319</v>
      </c>
    </row>
    <row r="107" spans="1:7" ht="11.25" customHeight="1">
      <c r="A107" s="310" t="s">
        <v>16</v>
      </c>
      <c r="B107" t="s">
        <v>3320</v>
      </c>
      <c r="C107" t="s">
        <v>3321</v>
      </c>
      <c r="D107" t="s">
        <v>3322</v>
      </c>
      <c r="E107" t="s">
        <v>3323</v>
      </c>
      <c r="F107" t="s">
        <v>3072</v>
      </c>
      <c r="G107" t="s">
        <v>3324</v>
      </c>
    </row>
    <row r="108" spans="1:7" ht="11.25" customHeight="1">
      <c r="A108" s="310" t="s">
        <v>16</v>
      </c>
      <c r="B108" t="s">
        <v>3320</v>
      </c>
      <c r="C108" t="s">
        <v>3321</v>
      </c>
      <c r="D108" t="s">
        <v>3325</v>
      </c>
      <c r="E108" t="s">
        <v>3326</v>
      </c>
      <c r="F108" t="s">
        <v>3072</v>
      </c>
      <c r="G108" t="s">
        <v>3327</v>
      </c>
    </row>
    <row r="109" spans="1:7" ht="11.25" customHeight="1">
      <c r="A109" s="310" t="s">
        <v>16</v>
      </c>
      <c r="B109" t="s">
        <v>3320</v>
      </c>
      <c r="C109" t="s">
        <v>3321</v>
      </c>
      <c r="D109" t="s">
        <v>3328</v>
      </c>
      <c r="E109" t="s">
        <v>3329</v>
      </c>
      <c r="F109" t="s">
        <v>3072</v>
      </c>
      <c r="G109" t="s">
        <v>3330</v>
      </c>
    </row>
    <row r="110" spans="1:7" ht="11.25" customHeight="1">
      <c r="A110" s="310" t="s">
        <v>16</v>
      </c>
      <c r="B110" t="s">
        <v>3320</v>
      </c>
      <c r="C110" t="s">
        <v>3321</v>
      </c>
      <c r="D110" t="s">
        <v>3331</v>
      </c>
      <c r="E110" t="s">
        <v>3332</v>
      </c>
      <c r="F110" t="s">
        <v>3072</v>
      </c>
      <c r="G110" t="s">
        <v>3333</v>
      </c>
    </row>
    <row r="111" spans="1:7" ht="11.25" customHeight="1">
      <c r="A111" s="310" t="s">
        <v>16</v>
      </c>
      <c r="B111" t="s">
        <v>3320</v>
      </c>
      <c r="C111" t="s">
        <v>3321</v>
      </c>
      <c r="D111" t="s">
        <v>3334</v>
      </c>
      <c r="E111" t="s">
        <v>3335</v>
      </c>
      <c r="F111" t="s">
        <v>3072</v>
      </c>
      <c r="G111" t="s">
        <v>3336</v>
      </c>
    </row>
    <row r="112" spans="1:7" ht="11.25" customHeight="1">
      <c r="A112" s="310" t="s">
        <v>16</v>
      </c>
      <c r="B112" t="s">
        <v>3320</v>
      </c>
      <c r="C112" t="s">
        <v>3321</v>
      </c>
      <c r="D112" t="s">
        <v>3320</v>
      </c>
      <c r="E112" t="s">
        <v>3321</v>
      </c>
      <c r="F112" t="s">
        <v>3069</v>
      </c>
      <c r="G112" t="s">
        <v>3337</v>
      </c>
    </row>
    <row r="113" spans="1:7" ht="11.25" customHeight="1">
      <c r="A113" s="310" t="s">
        <v>16</v>
      </c>
      <c r="B113" t="s">
        <v>3320</v>
      </c>
      <c r="C113" t="s">
        <v>3321</v>
      </c>
      <c r="D113" t="s">
        <v>3338</v>
      </c>
      <c r="E113" t="s">
        <v>3339</v>
      </c>
      <c r="F113" t="s">
        <v>3072</v>
      </c>
      <c r="G113" t="s">
        <v>3340</v>
      </c>
    </row>
    <row r="114" spans="1:7" ht="11.25" customHeight="1">
      <c r="A114" s="310" t="s">
        <v>16</v>
      </c>
      <c r="B114" t="s">
        <v>3320</v>
      </c>
      <c r="C114" t="s">
        <v>3321</v>
      </c>
      <c r="D114" t="s">
        <v>3341</v>
      </c>
      <c r="E114" t="s">
        <v>3342</v>
      </c>
      <c r="F114" t="s">
        <v>3087</v>
      </c>
      <c r="G114" t="s">
        <v>3343</v>
      </c>
    </row>
    <row r="115" spans="1:7" ht="11.25" customHeight="1">
      <c r="A115" s="310" t="s">
        <v>16</v>
      </c>
      <c r="B115" t="s">
        <v>3344</v>
      </c>
      <c r="C115" t="s">
        <v>3345</v>
      </c>
      <c r="D115" t="s">
        <v>3346</v>
      </c>
      <c r="E115" t="s">
        <v>3347</v>
      </c>
      <c r="F115" t="s">
        <v>3072</v>
      </c>
      <c r="G115" t="s">
        <v>3348</v>
      </c>
    </row>
    <row r="116" spans="1:7" ht="11.25" customHeight="1">
      <c r="A116" s="310" t="s">
        <v>16</v>
      </c>
      <c r="B116" t="s">
        <v>3344</v>
      </c>
      <c r="C116" t="s">
        <v>3345</v>
      </c>
      <c r="D116" t="s">
        <v>3349</v>
      </c>
      <c r="E116" t="s">
        <v>3350</v>
      </c>
      <c r="F116" t="s">
        <v>3072</v>
      </c>
      <c r="G116" t="s">
        <v>3351</v>
      </c>
    </row>
    <row r="117" spans="1:7" ht="11.25" customHeight="1">
      <c r="A117" s="310" t="s">
        <v>16</v>
      </c>
      <c r="B117" t="s">
        <v>3344</v>
      </c>
      <c r="C117" t="s">
        <v>3345</v>
      </c>
      <c r="D117" t="s">
        <v>3352</v>
      </c>
      <c r="E117" t="s">
        <v>3353</v>
      </c>
      <c r="F117" t="s">
        <v>3072</v>
      </c>
      <c r="G117" t="s">
        <v>3354</v>
      </c>
    </row>
    <row r="118" spans="1:7" ht="11.25" customHeight="1">
      <c r="A118" s="310" t="s">
        <v>16</v>
      </c>
      <c r="B118" t="s">
        <v>3344</v>
      </c>
      <c r="C118" t="s">
        <v>3345</v>
      </c>
      <c r="D118" t="s">
        <v>3355</v>
      </c>
      <c r="E118" t="s">
        <v>3356</v>
      </c>
      <c r="F118" t="s">
        <v>3072</v>
      </c>
      <c r="G118" t="s">
        <v>3357</v>
      </c>
    </row>
    <row r="119" spans="1:7" ht="11.25" customHeight="1">
      <c r="A119" s="310" t="s">
        <v>16</v>
      </c>
      <c r="B119" t="s">
        <v>3344</v>
      </c>
      <c r="C119" t="s">
        <v>3345</v>
      </c>
      <c r="D119" t="s">
        <v>3344</v>
      </c>
      <c r="E119" t="s">
        <v>3345</v>
      </c>
      <c r="F119" t="s">
        <v>3069</v>
      </c>
      <c r="G119" t="s">
        <v>3358</v>
      </c>
    </row>
    <row r="120" spans="1:7" ht="11.25" customHeight="1">
      <c r="A120" s="310" t="s">
        <v>16</v>
      </c>
      <c r="B120" t="s">
        <v>3344</v>
      </c>
      <c r="C120" t="s">
        <v>3345</v>
      </c>
      <c r="D120" t="s">
        <v>3359</v>
      </c>
      <c r="E120" t="s">
        <v>3360</v>
      </c>
      <c r="F120" t="s">
        <v>3072</v>
      </c>
      <c r="G120" t="s">
        <v>3361</v>
      </c>
    </row>
    <row r="121" spans="1:7" ht="11.25" customHeight="1">
      <c r="A121" s="310" t="s">
        <v>16</v>
      </c>
      <c r="B121" t="s">
        <v>3344</v>
      </c>
      <c r="C121" t="s">
        <v>3345</v>
      </c>
      <c r="D121" t="s">
        <v>3362</v>
      </c>
      <c r="E121" t="s">
        <v>3363</v>
      </c>
      <c r="F121" t="s">
        <v>3072</v>
      </c>
      <c r="G121" t="s">
        <v>3364</v>
      </c>
    </row>
    <row r="122" spans="1:7" ht="11.25" customHeight="1">
      <c r="A122" s="310" t="s">
        <v>16</v>
      </c>
      <c r="B122" t="s">
        <v>3344</v>
      </c>
      <c r="C122" t="s">
        <v>3345</v>
      </c>
      <c r="D122" t="s">
        <v>3365</v>
      </c>
      <c r="E122" t="s">
        <v>3366</v>
      </c>
      <c r="F122" t="s">
        <v>3122</v>
      </c>
      <c r="G122" t="s">
        <v>3367</v>
      </c>
    </row>
    <row r="123" spans="1:7" ht="11.25" customHeight="1">
      <c r="A123" s="310" t="s">
        <v>16</v>
      </c>
      <c r="B123" t="s">
        <v>3368</v>
      </c>
      <c r="C123" t="s">
        <v>3369</v>
      </c>
      <c r="D123" t="s">
        <v>3370</v>
      </c>
      <c r="E123" t="s">
        <v>3371</v>
      </c>
      <c r="F123" t="s">
        <v>3072</v>
      </c>
      <c r="G123" t="s">
        <v>3372</v>
      </c>
    </row>
    <row r="124" spans="1:7" ht="11.25" customHeight="1">
      <c r="A124" s="310" t="s">
        <v>16</v>
      </c>
      <c r="B124" t="s">
        <v>3368</v>
      </c>
      <c r="C124" t="s">
        <v>3369</v>
      </c>
      <c r="D124" t="s">
        <v>3373</v>
      </c>
      <c r="E124" t="s">
        <v>3374</v>
      </c>
      <c r="F124" t="s">
        <v>3072</v>
      </c>
      <c r="G124" t="s">
        <v>3375</v>
      </c>
    </row>
    <row r="125" spans="1:7" ht="11.25" customHeight="1">
      <c r="A125" s="310" t="s">
        <v>16</v>
      </c>
      <c r="B125" t="s">
        <v>3368</v>
      </c>
      <c r="C125" t="s">
        <v>3369</v>
      </c>
      <c r="D125" t="s">
        <v>3376</v>
      </c>
      <c r="E125" t="s">
        <v>3377</v>
      </c>
      <c r="F125" t="s">
        <v>3072</v>
      </c>
      <c r="G125" t="s">
        <v>3378</v>
      </c>
    </row>
    <row r="126" spans="1:7" ht="11.25" customHeight="1">
      <c r="A126" s="310" t="s">
        <v>16</v>
      </c>
      <c r="B126" t="s">
        <v>3368</v>
      </c>
      <c r="C126" t="s">
        <v>3369</v>
      </c>
      <c r="D126" t="s">
        <v>3379</v>
      </c>
      <c r="E126" t="s">
        <v>3380</v>
      </c>
      <c r="F126" t="s">
        <v>3072</v>
      </c>
      <c r="G126" t="s">
        <v>3381</v>
      </c>
    </row>
    <row r="127" spans="1:7" ht="11.25" customHeight="1">
      <c r="A127" s="310" t="s">
        <v>16</v>
      </c>
      <c r="B127" t="s">
        <v>3368</v>
      </c>
      <c r="C127" t="s">
        <v>3369</v>
      </c>
      <c r="D127" t="s">
        <v>3382</v>
      </c>
      <c r="E127" t="s">
        <v>3383</v>
      </c>
      <c r="F127" t="s">
        <v>3072</v>
      </c>
      <c r="G127" t="s">
        <v>3384</v>
      </c>
    </row>
    <row r="128" spans="1:7" ht="11.25" customHeight="1">
      <c r="A128" s="310" t="s">
        <v>16</v>
      </c>
      <c r="B128" t="s">
        <v>3368</v>
      </c>
      <c r="C128" t="s">
        <v>3369</v>
      </c>
      <c r="D128" t="s">
        <v>3385</v>
      </c>
      <c r="E128" t="s">
        <v>3386</v>
      </c>
      <c r="F128" t="s">
        <v>3072</v>
      </c>
      <c r="G128" t="s">
        <v>3387</v>
      </c>
    </row>
    <row r="129" spans="1:7" ht="11.25" customHeight="1">
      <c r="A129" s="310" t="s">
        <v>16</v>
      </c>
      <c r="B129" t="s">
        <v>3368</v>
      </c>
      <c r="C129" t="s">
        <v>3369</v>
      </c>
      <c r="D129" t="s">
        <v>3368</v>
      </c>
      <c r="E129" t="s">
        <v>3369</v>
      </c>
      <c r="F129" t="s">
        <v>3069</v>
      </c>
      <c r="G129" t="s">
        <v>3388</v>
      </c>
    </row>
    <row r="130" spans="1:7" ht="11.25" customHeight="1">
      <c r="A130" s="310" t="s">
        <v>16</v>
      </c>
      <c r="B130" t="s">
        <v>3368</v>
      </c>
      <c r="C130" t="s">
        <v>3369</v>
      </c>
      <c r="D130" t="s">
        <v>3389</v>
      </c>
      <c r="E130" t="s">
        <v>3390</v>
      </c>
      <c r="F130" t="s">
        <v>3072</v>
      </c>
      <c r="G130" t="s">
        <v>3391</v>
      </c>
    </row>
    <row r="131" spans="1:7" ht="11.25" customHeight="1">
      <c r="A131" s="310" t="s">
        <v>16</v>
      </c>
      <c r="B131" t="s">
        <v>3392</v>
      </c>
      <c r="C131" t="s">
        <v>3393</v>
      </c>
      <c r="D131" t="s">
        <v>3392</v>
      </c>
      <c r="E131" t="s">
        <v>3393</v>
      </c>
      <c r="F131" t="s">
        <v>3394</v>
      </c>
      <c r="G131" t="s">
        <v>3395</v>
      </c>
    </row>
    <row r="132" spans="1:7" ht="11.25" customHeight="1">
      <c r="A132" s="310" t="s">
        <v>16</v>
      </c>
      <c r="B132" t="s">
        <v>3396</v>
      </c>
      <c r="C132" t="s">
        <v>3397</v>
      </c>
      <c r="D132" t="s">
        <v>3396</v>
      </c>
      <c r="E132" t="s">
        <v>3397</v>
      </c>
      <c r="F132" t="s">
        <v>3394</v>
      </c>
      <c r="G132" t="s">
        <v>3398</v>
      </c>
    </row>
    <row r="133" spans="1:7" ht="11.25" customHeight="1">
      <c r="A133" s="310" t="s">
        <v>16</v>
      </c>
      <c r="B133" t="s">
        <v>3399</v>
      </c>
      <c r="C133" t="s">
        <v>3400</v>
      </c>
      <c r="D133" t="s">
        <v>3399</v>
      </c>
      <c r="E133" t="s">
        <v>3400</v>
      </c>
      <c r="F133" t="s">
        <v>3394</v>
      </c>
      <c r="G133" t="s">
        <v>3401</v>
      </c>
    </row>
    <row r="134" spans="1:7" ht="11.25" customHeight="1">
      <c r="A134" s="310" t="s">
        <v>16</v>
      </c>
      <c r="B134" t="s">
        <v>3402</v>
      </c>
      <c r="C134" t="s">
        <v>3403</v>
      </c>
      <c r="D134" t="s">
        <v>3402</v>
      </c>
      <c r="E134" t="s">
        <v>3403</v>
      </c>
      <c r="F134" t="s">
        <v>3394</v>
      </c>
      <c r="G134" t="s">
        <v>3404</v>
      </c>
    </row>
    <row r="135" spans="1:7" ht="11.25" customHeight="1">
      <c r="A135" s="310" t="s">
        <v>16</v>
      </c>
      <c r="B135" t="s">
        <v>3405</v>
      </c>
      <c r="C135" t="s">
        <v>3406</v>
      </c>
      <c r="D135" t="s">
        <v>3405</v>
      </c>
      <c r="E135" t="s">
        <v>3406</v>
      </c>
      <c r="F135" t="s">
        <v>3394</v>
      </c>
      <c r="G135" t="s">
        <v>3407</v>
      </c>
    </row>
    <row r="136" spans="1:7" ht="11.25" customHeight="1">
      <c r="A136" s="310" t="s">
        <v>16</v>
      </c>
      <c r="B136" t="s">
        <v>3408</v>
      </c>
      <c r="C136" t="s">
        <v>3409</v>
      </c>
      <c r="D136" t="s">
        <v>3408</v>
      </c>
      <c r="E136" t="s">
        <v>3409</v>
      </c>
      <c r="F136" t="s">
        <v>3394</v>
      </c>
      <c r="G136" t="s">
        <v>3410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8" customWidth="1"/>
    <col min="2" max="2" width="10.3984375" style="1618" customWidth="1"/>
    <col min="3" max="3" width="7.59765625" style="1618" customWidth="1"/>
    <col min="4" max="4" width="13.796875" style="1618" customWidth="1"/>
    <col min="5" max="5" width="11.59765625" style="1618" customWidth="1"/>
    <col min="6" max="6" width="16.296875" style="1618" customWidth="1"/>
    <col min="7" max="7" width="16" style="1618" customWidth="1"/>
    <col min="8" max="9" width="16.09765625" style="1618" customWidth="1"/>
  </cols>
  <sheetData>
    <row r="1" spans="1:9" ht="11.25" customHeight="1">
      <c r="A1" s="766" t="s">
        <v>3411</v>
      </c>
      <c r="B1" s="766" t="s">
        <v>3412</v>
      </c>
      <c r="C1" s="1086" t="s">
        <v>3413</v>
      </c>
      <c r="D1" s="766" t="s">
        <v>3414</v>
      </c>
      <c r="E1" s="766" t="s">
        <v>3415</v>
      </c>
      <c r="F1" s="1086" t="s">
        <v>3416</v>
      </c>
      <c r="G1" s="1086" t="s">
        <v>3417</v>
      </c>
      <c r="H1" s="1086" t="s">
        <v>3418</v>
      </c>
      <c r="I1" s="1086" t="s">
        <v>3419</v>
      </c>
    </row>
    <row r="2" spans="1:9" ht="11.25" customHeight="1">
      <c r="A2" s="1618" t="s">
        <v>107</v>
      </c>
      <c r="B2" s="1618" t="s">
        <v>3420</v>
      </c>
      <c r="C2" s="1618" t="s">
        <v>22</v>
      </c>
      <c r="D2" s="1618" t="s">
        <v>3421</v>
      </c>
      <c r="E2" s="1618" t="s">
        <v>3422</v>
      </c>
      <c r="F2" s="1618" t="s">
        <v>22</v>
      </c>
      <c r="G2" s="1618" t="s">
        <v>22</v>
      </c>
      <c r="H2" s="1618" t="s">
        <v>22</v>
      </c>
      <c r="I2"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9" hidden="1" customWidth="1"/>
    <col min="2" max="2" width="9.09765625" style="1562" hidden="1" customWidth="1"/>
    <col min="3" max="3" width="3" style="1768" customWidth="1"/>
    <col min="4" max="4" width="5" style="1562" customWidth="1"/>
    <col min="5" max="5" width="48" style="1562" customWidth="1"/>
    <col min="6" max="6" width="38" style="1562" customWidth="1"/>
    <col min="7" max="7" width="1.69921875" style="1562" hidden="1" customWidth="1"/>
    <col min="8" max="11" width="19.796875" style="1562" hidden="1" customWidth="1"/>
    <col min="12" max="12" width="9.69921875" style="1562" hidden="1" customWidth="1"/>
    <col min="13" max="18" width="19.796875" style="1562" hidden="1" customWidth="1"/>
    <col min="19" max="19" width="1.69921875" style="1562" hidden="1" customWidth="1"/>
    <col min="20" max="22" width="19.796875" style="1562" hidden="1" customWidth="1"/>
    <col min="23" max="23" width="1.69921875" style="1562" hidden="1" customWidth="1"/>
    <col min="24" max="26" width="19.796875" style="1562" customWidth="1"/>
    <col min="27" max="27" width="1.69921875" style="1562" hidden="1" customWidth="1"/>
    <col min="28" max="29" width="19.796875" style="1562" hidden="1" customWidth="1"/>
    <col min="30" max="30" width="1.69921875" style="1562" hidden="1" customWidth="1"/>
    <col min="31" max="32" width="103.69921875" style="1562" hidden="1" customWidth="1"/>
    <col min="33" max="33" width="103.69921875" style="1562" customWidth="1"/>
    <col min="34" max="34" width="103.69921875" style="1562" hidden="1" customWidth="1"/>
    <col min="35" max="35" width="3" style="1746" customWidth="1"/>
    <col min="36" max="38" width="10" style="1569" customWidth="1"/>
    <col min="39" max="39" width="13.69921875" style="1569" hidden="1" customWidth="1"/>
    <col min="40" max="40" width="15" style="1569" customWidth="1"/>
    <col min="41" max="41" width="16" style="1569" customWidth="1"/>
    <col min="42" max="45" width="10" style="1569" customWidth="1"/>
    <col min="46" max="46" width="10.59765625" style="1562" hidden="1"/>
  </cols>
  <sheetData>
    <row r="1" spans="1:46" ht="22.5" hidden="1" customHeight="1">
      <c r="E1" s="349"/>
      <c r="F1" s="349"/>
      <c r="G1" s="349"/>
      <c r="H1" s="2161" t="s">
        <v>350</v>
      </c>
      <c r="I1" s="2161"/>
      <c r="J1" s="2161"/>
      <c r="K1" s="2161"/>
      <c r="L1" s="2161"/>
      <c r="M1" s="2161"/>
      <c r="N1" s="2161"/>
      <c r="O1" s="2161"/>
      <c r="P1" s="2161"/>
      <c r="Q1" s="2161"/>
      <c r="R1" s="2161"/>
      <c r="T1" s="2161" t="s">
        <v>351</v>
      </c>
      <c r="U1" s="2161"/>
      <c r="V1" s="2161"/>
      <c r="X1" s="2161" t="s">
        <v>352</v>
      </c>
      <c r="Y1" s="2161"/>
      <c r="Z1" s="2161"/>
      <c r="AB1" s="2161" t="s">
        <v>353</v>
      </c>
      <c r="AC1" s="2161"/>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8" t="str">
        <f>IF(org=0,"Не определено",org)</f>
        <v>НАО "СВЕЗА Мантурово"</v>
      </c>
      <c r="E5" s="2159"/>
      <c r="F5" s="2159"/>
      <c r="G5" s="2159"/>
      <c r="H5" s="2159"/>
      <c r="I5" s="2159"/>
      <c r="J5" s="2159"/>
      <c r="K5" s="2159"/>
      <c r="L5" s="2159"/>
      <c r="M5" s="2159"/>
      <c r="N5" s="2159"/>
      <c r="O5" s="2159"/>
      <c r="P5" s="2159"/>
      <c r="Q5" s="2159"/>
      <c r="R5" s="216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9" t="s">
        <v>298</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299</v>
      </c>
      <c r="AF7" s="2112" t="s">
        <v>299</v>
      </c>
      <c r="AG7" s="2112" t="s">
        <v>299</v>
      </c>
      <c r="AH7" s="2112" t="s">
        <v>299</v>
      </c>
      <c r="AT7" s="384">
        <v>14</v>
      </c>
    </row>
    <row r="8" spans="1:46" ht="27.25" customHeight="1">
      <c r="C8" s="387"/>
      <c r="D8" s="2055" t="s">
        <v>86</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9"/>
      <c r="H8" s="2150" t="s">
        <v>355</v>
      </c>
      <c r="I8" s="2154" t="s">
        <v>356</v>
      </c>
      <c r="J8" s="2112" t="s">
        <v>357</v>
      </c>
      <c r="K8" s="2112"/>
      <c r="L8" s="2112"/>
      <c r="M8" s="2149"/>
      <c r="N8" s="2112" t="s">
        <v>358</v>
      </c>
      <c r="O8" s="2112"/>
      <c r="P8" s="2112" t="s">
        <v>359</v>
      </c>
      <c r="Q8" s="2112"/>
      <c r="R8" s="2152" t="s">
        <v>360</v>
      </c>
      <c r="S8" s="755"/>
      <c r="T8" s="2150" t="s">
        <v>361</v>
      </c>
      <c r="U8" s="2150" t="s">
        <v>362</v>
      </c>
      <c r="V8" s="2150" t="s">
        <v>363</v>
      </c>
      <c r="W8" s="757"/>
      <c r="X8" s="2150" t="s">
        <v>364</v>
      </c>
      <c r="Y8" s="2150" t="s">
        <v>365</v>
      </c>
      <c r="Z8" s="2150" t="s">
        <v>366</v>
      </c>
      <c r="AA8" s="757"/>
      <c r="AB8" s="2150" t="s">
        <v>367</v>
      </c>
      <c r="AC8" s="2150" t="s">
        <v>360</v>
      </c>
      <c r="AD8" s="757"/>
      <c r="AE8" s="2112"/>
      <c r="AF8" s="2112"/>
      <c r="AG8" s="2112"/>
      <c r="AH8" s="2112"/>
      <c r="AT8" s="384">
        <v>26</v>
      </c>
    </row>
    <row r="9" spans="1:46" ht="46.15" customHeight="1">
      <c r="C9" s="387"/>
      <c r="D9" s="2055"/>
      <c r="E9" s="2112"/>
      <c r="F9" s="2112"/>
      <c r="G9" s="760"/>
      <c r="H9" s="2151"/>
      <c r="I9" s="2155"/>
      <c r="J9" s="362" t="s">
        <v>368</v>
      </c>
      <c r="K9" s="362" t="s">
        <v>369</v>
      </c>
      <c r="L9" s="362" t="s">
        <v>370</v>
      </c>
      <c r="M9" s="368" t="s">
        <v>371</v>
      </c>
      <c r="N9" s="362" t="s">
        <v>372</v>
      </c>
      <c r="O9" s="362" t="s">
        <v>371</v>
      </c>
      <c r="P9" s="362" t="s">
        <v>373</v>
      </c>
      <c r="Q9" s="362" t="s">
        <v>371</v>
      </c>
      <c r="R9" s="2153"/>
      <c r="S9" s="756"/>
      <c r="T9" s="2151"/>
      <c r="U9" s="2151"/>
      <c r="V9" s="2151"/>
      <c r="W9" s="758"/>
      <c r="X9" s="2151"/>
      <c r="Y9" s="2151"/>
      <c r="Z9" s="2151"/>
      <c r="AA9" s="758"/>
      <c r="AB9" s="2151"/>
      <c r="AC9" s="2151"/>
      <c r="AD9" s="758"/>
      <c r="AE9" s="2112"/>
      <c r="AF9" s="2112"/>
      <c r="AG9" s="2112"/>
      <c r="AH9" s="211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107</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6" t="s">
        <v>375</v>
      </c>
      <c r="AF12" s="2156" t="s">
        <v>376</v>
      </c>
      <c r="AG12" s="2156" t="s">
        <v>377</v>
      </c>
      <c r="AH12" s="2156"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7"/>
      <c r="AF13" s="2157"/>
      <c r="AG13" s="2157"/>
      <c r="AH13" s="215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130</v>
      </c>
      <c r="B1" s="120" t="s">
        <v>3423</v>
      </c>
    </row>
    <row r="2" spans="1:2" ht="11.25" customHeight="1">
      <c r="A2" s="120" t="s">
        <v>96</v>
      </c>
      <c r="B2" s="120" t="s">
        <v>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3424</v>
      </c>
      <c r="B1" s="766" t="s">
        <v>3425</v>
      </c>
    </row>
    <row r="2" spans="1:2" ht="11.25" customHeight="1">
      <c r="A2" s="766">
        <v>4213775</v>
      </c>
      <c r="B2" s="766" t="s">
        <v>1219</v>
      </c>
    </row>
    <row r="3" spans="1:2" ht="11.25" customHeight="1">
      <c r="A3" s="766">
        <v>4213784</v>
      </c>
      <c r="B3" s="766" t="s">
        <v>1254</v>
      </c>
    </row>
    <row r="4" spans="1:2" ht="11.25" customHeight="1">
      <c r="A4" s="766">
        <v>4213781</v>
      </c>
      <c r="B4" s="766" t="s">
        <v>1247</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1388</v>
      </c>
    </row>
    <row r="10" spans="1:2" ht="11.25" customHeight="1">
      <c r="A10" s="766">
        <v>4213783</v>
      </c>
      <c r="B10" s="766" t="s">
        <v>1403</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3424</v>
      </c>
      <c r="B1" s="766" t="s">
        <v>3426</v>
      </c>
    </row>
    <row r="2" spans="1:2" ht="11.25" customHeight="1">
      <c r="A2" s="766" t="s">
        <v>3427</v>
      </c>
      <c r="B2" s="766" t="s">
        <v>1502</v>
      </c>
    </row>
    <row r="3" spans="1:2" ht="11.25" customHeight="1">
      <c r="A3" s="766" t="s">
        <v>117</v>
      </c>
      <c r="B3" s="766" t="s">
        <v>1512</v>
      </c>
    </row>
    <row r="4" spans="1:2" ht="11.25" customHeight="1">
      <c r="A4" s="766" t="s">
        <v>3428</v>
      </c>
      <c r="B4" s="766" t="s">
        <v>1521</v>
      </c>
    </row>
    <row r="5" spans="1:2" ht="11.25" customHeight="1">
      <c r="A5" s="766" t="s">
        <v>3429</v>
      </c>
      <c r="B5" s="766" t="s">
        <v>1530</v>
      </c>
    </row>
    <row r="6" spans="1:2" ht="11.25" customHeight="1">
      <c r="A6" s="766" t="s">
        <v>3430</v>
      </c>
      <c r="B6" s="766" t="s">
        <v>1536</v>
      </c>
    </row>
    <row r="7" spans="1:2" ht="11.25" customHeight="1">
      <c r="A7" s="766" t="s">
        <v>3431</v>
      </c>
      <c r="B7" s="766" t="s">
        <v>1544</v>
      </c>
    </row>
    <row r="8" spans="1:2" ht="11.25" customHeight="1">
      <c r="A8" s="766" t="s">
        <v>3432</v>
      </c>
      <c r="B8" s="766" t="s">
        <v>1551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3057</v>
      </c>
      <c r="B1" s="310" t="s">
        <v>3058</v>
      </c>
      <c r="C1" s="310" t="s">
        <v>3059</v>
      </c>
      <c r="D1" s="310" t="s">
        <v>3060</v>
      </c>
      <c r="E1" t="s">
        <v>3061</v>
      </c>
      <c r="F1" t="s">
        <v>3062</v>
      </c>
      <c r="G1" t="s">
        <v>3063</v>
      </c>
    </row>
    <row r="2" spans="1:7" ht="11.25" customHeight="1">
      <c r="A2" t="s">
        <v>16</v>
      </c>
      <c r="B2" t="s">
        <v>3064</v>
      </c>
      <c r="C2" t="s">
        <v>3065</v>
      </c>
      <c r="D2" t="s">
        <v>3064</v>
      </c>
      <c r="E2" t="s">
        <v>3065</v>
      </c>
      <c r="F2" t="s">
        <v>3066</v>
      </c>
      <c r="G2" t="s">
        <v>107</v>
      </c>
    </row>
    <row r="3" spans="1:7" ht="11.25" customHeight="1">
      <c r="A3" t="s">
        <v>16</v>
      </c>
      <c r="B3" t="s">
        <v>3067</v>
      </c>
      <c r="C3" t="s">
        <v>3068</v>
      </c>
      <c r="D3" t="s">
        <v>3067</v>
      </c>
      <c r="E3" t="s">
        <v>3068</v>
      </c>
      <c r="F3" t="s">
        <v>3069</v>
      </c>
      <c r="G3" t="s">
        <v>108</v>
      </c>
    </row>
    <row r="4" spans="1:7" ht="11.25" customHeight="1">
      <c r="A4" t="s">
        <v>16</v>
      </c>
      <c r="B4" t="s">
        <v>3067</v>
      </c>
      <c r="C4" t="s">
        <v>3068</v>
      </c>
      <c r="D4" t="s">
        <v>3070</v>
      </c>
      <c r="E4" t="s">
        <v>3071</v>
      </c>
      <c r="F4" t="s">
        <v>3072</v>
      </c>
      <c r="G4" t="s">
        <v>88</v>
      </c>
    </row>
    <row r="5" spans="1:7" ht="11.25" customHeight="1">
      <c r="A5" t="s">
        <v>16</v>
      </c>
      <c r="B5" t="s">
        <v>3067</v>
      </c>
      <c r="C5" t="s">
        <v>3068</v>
      </c>
      <c r="D5" t="s">
        <v>3073</v>
      </c>
      <c r="E5" t="s">
        <v>3074</v>
      </c>
      <c r="F5" t="s">
        <v>3072</v>
      </c>
      <c r="G5" t="s">
        <v>89</v>
      </c>
    </row>
    <row r="6" spans="1:7" ht="11.25" customHeight="1">
      <c r="A6" t="s">
        <v>16</v>
      </c>
      <c r="B6" t="s">
        <v>3067</v>
      </c>
      <c r="C6" t="s">
        <v>3068</v>
      </c>
      <c r="D6" t="s">
        <v>3075</v>
      </c>
      <c r="E6" t="s">
        <v>3076</v>
      </c>
      <c r="F6" t="s">
        <v>3072</v>
      </c>
      <c r="G6" t="s">
        <v>109</v>
      </c>
    </row>
    <row r="7" spans="1:7" ht="11.25" customHeight="1">
      <c r="A7" t="s">
        <v>16</v>
      </c>
      <c r="B7" t="s">
        <v>3067</v>
      </c>
      <c r="C7" t="s">
        <v>3068</v>
      </c>
      <c r="D7" t="s">
        <v>3077</v>
      </c>
      <c r="E7" t="s">
        <v>3078</v>
      </c>
      <c r="F7" t="s">
        <v>3072</v>
      </c>
      <c r="G7" t="s">
        <v>90</v>
      </c>
    </row>
    <row r="8" spans="1:7" ht="11.25" customHeight="1">
      <c r="A8" t="s">
        <v>16</v>
      </c>
      <c r="B8" t="s">
        <v>3079</v>
      </c>
      <c r="C8" t="s">
        <v>3080</v>
      </c>
      <c r="D8" t="s">
        <v>3081</v>
      </c>
      <c r="E8" t="s">
        <v>3082</v>
      </c>
      <c r="F8" t="s">
        <v>3072</v>
      </c>
      <c r="G8" t="s">
        <v>91</v>
      </c>
    </row>
    <row r="9" spans="1:7" ht="11.25" customHeight="1">
      <c r="A9" t="s">
        <v>16</v>
      </c>
      <c r="B9" t="s">
        <v>3079</v>
      </c>
      <c r="C9" t="s">
        <v>3080</v>
      </c>
      <c r="D9" t="s">
        <v>3079</v>
      </c>
      <c r="E9" t="s">
        <v>3080</v>
      </c>
      <c r="F9" t="s">
        <v>3069</v>
      </c>
      <c r="G9" t="s">
        <v>110</v>
      </c>
    </row>
    <row r="10" spans="1:7" ht="11.25" customHeight="1">
      <c r="A10" t="s">
        <v>16</v>
      </c>
      <c r="B10" t="s">
        <v>3079</v>
      </c>
      <c r="C10" t="s">
        <v>3080</v>
      </c>
      <c r="D10" t="s">
        <v>3083</v>
      </c>
      <c r="E10" t="s">
        <v>3084</v>
      </c>
      <c r="F10" t="s">
        <v>3072</v>
      </c>
      <c r="G10" t="s">
        <v>148</v>
      </c>
    </row>
    <row r="11" spans="1:7" ht="11.25" customHeight="1">
      <c r="A11" t="s">
        <v>16</v>
      </c>
      <c r="B11" t="s">
        <v>3079</v>
      </c>
      <c r="C11" t="s">
        <v>3080</v>
      </c>
      <c r="D11" t="s">
        <v>3085</v>
      </c>
      <c r="E11" t="s">
        <v>3086</v>
      </c>
      <c r="F11" t="s">
        <v>3087</v>
      </c>
      <c r="G11" t="s">
        <v>149</v>
      </c>
    </row>
    <row r="12" spans="1:7" ht="11.25" customHeight="1">
      <c r="A12" t="s">
        <v>16</v>
      </c>
      <c r="B12" t="s">
        <v>3088</v>
      </c>
      <c r="C12" t="s">
        <v>3089</v>
      </c>
      <c r="D12" t="s">
        <v>3090</v>
      </c>
      <c r="E12" t="s">
        <v>3091</v>
      </c>
      <c r="F12" t="s">
        <v>3072</v>
      </c>
      <c r="G12" t="s">
        <v>150</v>
      </c>
    </row>
    <row r="13" spans="1:7" ht="11.25" customHeight="1">
      <c r="A13" t="s">
        <v>16</v>
      </c>
      <c r="B13" t="s">
        <v>3088</v>
      </c>
      <c r="C13" t="s">
        <v>3089</v>
      </c>
      <c r="D13" t="s">
        <v>3092</v>
      </c>
      <c r="E13" t="s">
        <v>3093</v>
      </c>
      <c r="F13" t="s">
        <v>3072</v>
      </c>
      <c r="G13" t="s">
        <v>151</v>
      </c>
    </row>
    <row r="14" spans="1:7" ht="11.25" customHeight="1">
      <c r="A14" t="s">
        <v>16</v>
      </c>
      <c r="B14" t="s">
        <v>3088</v>
      </c>
      <c r="C14" t="s">
        <v>3089</v>
      </c>
      <c r="D14" t="s">
        <v>3088</v>
      </c>
      <c r="E14" t="s">
        <v>3089</v>
      </c>
      <c r="F14" t="s">
        <v>3069</v>
      </c>
      <c r="G14" t="s">
        <v>152</v>
      </c>
    </row>
    <row r="15" spans="1:7" ht="11.25" customHeight="1">
      <c r="A15" t="s">
        <v>16</v>
      </c>
      <c r="B15" t="s">
        <v>3088</v>
      </c>
      <c r="C15" t="s">
        <v>3089</v>
      </c>
      <c r="D15" t="s">
        <v>3094</v>
      </c>
      <c r="E15" t="s">
        <v>3095</v>
      </c>
      <c r="F15" t="s">
        <v>3072</v>
      </c>
      <c r="G15" t="s">
        <v>153</v>
      </c>
    </row>
    <row r="16" spans="1:7" ht="11.25" customHeight="1">
      <c r="A16" t="s">
        <v>16</v>
      </c>
      <c r="B16" t="s">
        <v>3088</v>
      </c>
      <c r="C16" t="s">
        <v>3089</v>
      </c>
      <c r="D16" t="s">
        <v>3096</v>
      </c>
      <c r="E16" t="s">
        <v>3097</v>
      </c>
      <c r="F16" t="s">
        <v>3072</v>
      </c>
      <c r="G16" t="s">
        <v>1463</v>
      </c>
    </row>
    <row r="17" spans="1:7" ht="11.25" customHeight="1">
      <c r="A17" t="s">
        <v>16</v>
      </c>
      <c r="B17" t="s">
        <v>3088</v>
      </c>
      <c r="C17" t="s">
        <v>3089</v>
      </c>
      <c r="D17" t="s">
        <v>3098</v>
      </c>
      <c r="E17" t="s">
        <v>3099</v>
      </c>
      <c r="F17" t="s">
        <v>3072</v>
      </c>
      <c r="G17" t="s">
        <v>1469</v>
      </c>
    </row>
    <row r="18" spans="1:7" ht="11.25" customHeight="1">
      <c r="A18" t="s">
        <v>16</v>
      </c>
      <c r="B18" t="s">
        <v>3100</v>
      </c>
      <c r="C18" t="s">
        <v>3101</v>
      </c>
      <c r="D18" t="s">
        <v>3102</v>
      </c>
      <c r="E18" t="s">
        <v>3103</v>
      </c>
      <c r="F18" t="s">
        <v>3072</v>
      </c>
      <c r="G18" t="s">
        <v>1481</v>
      </c>
    </row>
    <row r="19" spans="1:7" ht="11.25" customHeight="1">
      <c r="A19" t="s">
        <v>16</v>
      </c>
      <c r="B19" t="s">
        <v>3100</v>
      </c>
      <c r="C19" t="s">
        <v>3101</v>
      </c>
      <c r="D19" t="s">
        <v>3100</v>
      </c>
      <c r="E19" t="s">
        <v>3101</v>
      </c>
      <c r="F19" t="s">
        <v>3069</v>
      </c>
      <c r="G19" t="s">
        <v>1495</v>
      </c>
    </row>
    <row r="20" spans="1:7" ht="11.25" customHeight="1">
      <c r="A20" t="s">
        <v>16</v>
      </c>
      <c r="B20" t="s">
        <v>3100</v>
      </c>
      <c r="C20" t="s">
        <v>3101</v>
      </c>
      <c r="D20" t="s">
        <v>3104</v>
      </c>
      <c r="E20" t="s">
        <v>3105</v>
      </c>
      <c r="F20" t="s">
        <v>3072</v>
      </c>
      <c r="G20" t="s">
        <v>1507</v>
      </c>
    </row>
    <row r="21" spans="1:7" ht="11.25" customHeight="1">
      <c r="A21" t="s">
        <v>16</v>
      </c>
      <c r="B21" t="s">
        <v>3100</v>
      </c>
      <c r="C21" t="s">
        <v>3101</v>
      </c>
      <c r="D21" t="s">
        <v>3106</v>
      </c>
      <c r="E21" t="s">
        <v>3107</v>
      </c>
      <c r="F21" t="s">
        <v>3072</v>
      </c>
      <c r="G21" t="s">
        <v>1516</v>
      </c>
    </row>
    <row r="22" spans="1:7" ht="11.25" customHeight="1">
      <c r="A22" t="s">
        <v>16</v>
      </c>
      <c r="B22" t="s">
        <v>3100</v>
      </c>
      <c r="C22" t="s">
        <v>3101</v>
      </c>
      <c r="D22" t="s">
        <v>3108</v>
      </c>
      <c r="E22" t="s">
        <v>3109</v>
      </c>
      <c r="F22" t="s">
        <v>3072</v>
      </c>
      <c r="G22" t="s">
        <v>1532</v>
      </c>
    </row>
    <row r="23" spans="1:7" ht="11.25" customHeight="1">
      <c r="A23" t="s">
        <v>16</v>
      </c>
      <c r="B23" t="s">
        <v>3100</v>
      </c>
      <c r="C23" t="s">
        <v>3101</v>
      </c>
      <c r="D23" t="s">
        <v>3110</v>
      </c>
      <c r="E23" t="s">
        <v>3111</v>
      </c>
      <c r="F23" t="s">
        <v>3072</v>
      </c>
      <c r="G23" t="s">
        <v>1539</v>
      </c>
    </row>
    <row r="24" spans="1:7" ht="11.25" customHeight="1">
      <c r="A24" t="s">
        <v>16</v>
      </c>
      <c r="B24" t="s">
        <v>3112</v>
      </c>
      <c r="C24" t="s">
        <v>3113</v>
      </c>
      <c r="D24" t="s">
        <v>3114</v>
      </c>
      <c r="E24" t="s">
        <v>3115</v>
      </c>
      <c r="F24" t="s">
        <v>3072</v>
      </c>
      <c r="G24" t="s">
        <v>1547</v>
      </c>
    </row>
    <row r="25" spans="1:7" ht="11.25" customHeight="1">
      <c r="A25" t="s">
        <v>16</v>
      </c>
      <c r="B25" t="s">
        <v>3112</v>
      </c>
      <c r="C25" t="s">
        <v>3113</v>
      </c>
      <c r="D25" t="s">
        <v>3116</v>
      </c>
      <c r="E25" t="s">
        <v>3117</v>
      </c>
      <c r="F25" t="s">
        <v>3072</v>
      </c>
      <c r="G25" t="s">
        <v>1554</v>
      </c>
    </row>
    <row r="26" spans="1:7" ht="11.25" customHeight="1">
      <c r="A26" t="s">
        <v>16</v>
      </c>
      <c r="B26" t="s">
        <v>3112</v>
      </c>
      <c r="C26" t="s">
        <v>3113</v>
      </c>
      <c r="D26" t="s">
        <v>3118</v>
      </c>
      <c r="E26" t="s">
        <v>3119</v>
      </c>
      <c r="F26" t="s">
        <v>3072</v>
      </c>
      <c r="G26" t="s">
        <v>1558</v>
      </c>
    </row>
    <row r="27" spans="1:7" ht="11.25" customHeight="1">
      <c r="A27" t="s">
        <v>16</v>
      </c>
      <c r="B27" t="s">
        <v>3112</v>
      </c>
      <c r="C27" t="s">
        <v>3113</v>
      </c>
      <c r="D27" t="s">
        <v>3120</v>
      </c>
      <c r="E27" t="s">
        <v>3121</v>
      </c>
      <c r="F27" t="s">
        <v>3122</v>
      </c>
      <c r="G27" t="s">
        <v>1563</v>
      </c>
    </row>
    <row r="28" spans="1:7" ht="11.25" customHeight="1">
      <c r="A28" t="s">
        <v>16</v>
      </c>
      <c r="B28" t="s">
        <v>3112</v>
      </c>
      <c r="C28" t="s">
        <v>3113</v>
      </c>
      <c r="D28" t="s">
        <v>3112</v>
      </c>
      <c r="E28" t="s">
        <v>3113</v>
      </c>
      <c r="F28" t="s">
        <v>3069</v>
      </c>
      <c r="G28" t="s">
        <v>1570</v>
      </c>
    </row>
    <row r="29" spans="1:7" ht="11.25" customHeight="1">
      <c r="A29" t="s">
        <v>16</v>
      </c>
      <c r="B29" t="s">
        <v>3112</v>
      </c>
      <c r="C29" t="s">
        <v>3113</v>
      </c>
      <c r="D29" t="s">
        <v>3123</v>
      </c>
      <c r="E29" t="s">
        <v>3124</v>
      </c>
      <c r="F29" t="s">
        <v>3072</v>
      </c>
      <c r="G29" t="s">
        <v>1572</v>
      </c>
    </row>
    <row r="30" spans="1:7" ht="11.25" customHeight="1">
      <c r="A30" t="s">
        <v>16</v>
      </c>
      <c r="B30" t="s">
        <v>3125</v>
      </c>
      <c r="C30" t="s">
        <v>3126</v>
      </c>
      <c r="D30" t="s">
        <v>3125</v>
      </c>
      <c r="E30" t="s">
        <v>3126</v>
      </c>
      <c r="F30" t="s">
        <v>3066</v>
      </c>
      <c r="G30" t="s">
        <v>1575</v>
      </c>
    </row>
    <row r="31" spans="1:7" ht="11.25" customHeight="1">
      <c r="A31" t="s">
        <v>16</v>
      </c>
      <c r="B31" t="s">
        <v>3127</v>
      </c>
      <c r="C31" t="s">
        <v>3128</v>
      </c>
      <c r="D31" t="s">
        <v>3129</v>
      </c>
      <c r="E31" t="s">
        <v>3130</v>
      </c>
      <c r="F31" t="s">
        <v>3072</v>
      </c>
      <c r="G31" t="s">
        <v>1581</v>
      </c>
    </row>
    <row r="32" spans="1:7" ht="11.25" customHeight="1">
      <c r="A32" t="s">
        <v>16</v>
      </c>
      <c r="B32" t="s">
        <v>3127</v>
      </c>
      <c r="C32" t="s">
        <v>3128</v>
      </c>
      <c r="D32" t="s">
        <v>3131</v>
      </c>
      <c r="E32" t="s">
        <v>3132</v>
      </c>
      <c r="F32" t="s">
        <v>3072</v>
      </c>
      <c r="G32" t="s">
        <v>1583</v>
      </c>
    </row>
    <row r="33" spans="1:7" ht="11.25" customHeight="1">
      <c r="A33" t="s">
        <v>16</v>
      </c>
      <c r="B33" t="s">
        <v>3127</v>
      </c>
      <c r="C33" t="s">
        <v>3128</v>
      </c>
      <c r="D33" t="s">
        <v>3133</v>
      </c>
      <c r="E33" t="s">
        <v>3134</v>
      </c>
      <c r="F33" t="s">
        <v>3072</v>
      </c>
      <c r="G33" t="s">
        <v>1585</v>
      </c>
    </row>
    <row r="34" spans="1:7" ht="11.25" customHeight="1">
      <c r="A34" t="s">
        <v>16</v>
      </c>
      <c r="B34" t="s">
        <v>3127</v>
      </c>
      <c r="C34" t="s">
        <v>3128</v>
      </c>
      <c r="D34" t="s">
        <v>3127</v>
      </c>
      <c r="E34" t="s">
        <v>3128</v>
      </c>
      <c r="F34" t="s">
        <v>3069</v>
      </c>
      <c r="G34" t="s">
        <v>1587</v>
      </c>
    </row>
    <row r="35" spans="1:7" ht="11.25" customHeight="1">
      <c r="A35" t="s">
        <v>16</v>
      </c>
      <c r="B35" t="s">
        <v>3127</v>
      </c>
      <c r="C35" t="s">
        <v>3128</v>
      </c>
      <c r="D35" t="s">
        <v>3135</v>
      </c>
      <c r="E35" t="s">
        <v>3136</v>
      </c>
      <c r="F35" t="s">
        <v>3072</v>
      </c>
      <c r="G35" t="s">
        <v>1592</v>
      </c>
    </row>
    <row r="36" spans="1:7" ht="11.25" customHeight="1">
      <c r="A36" t="s">
        <v>16</v>
      </c>
      <c r="B36" t="s">
        <v>3127</v>
      </c>
      <c r="C36" t="s">
        <v>3128</v>
      </c>
      <c r="D36" t="s">
        <v>3137</v>
      </c>
      <c r="E36" t="s">
        <v>3138</v>
      </c>
      <c r="F36" t="s">
        <v>3072</v>
      </c>
      <c r="G36" t="s">
        <v>1597</v>
      </c>
    </row>
    <row r="37" spans="1:7" ht="11.25" customHeight="1">
      <c r="A37" t="s">
        <v>16</v>
      </c>
      <c r="B37" t="s">
        <v>3127</v>
      </c>
      <c r="C37" t="s">
        <v>3128</v>
      </c>
      <c r="D37" t="s">
        <v>3139</v>
      </c>
      <c r="E37" t="s">
        <v>3140</v>
      </c>
      <c r="F37" t="s">
        <v>3072</v>
      </c>
      <c r="G37" t="s">
        <v>1601</v>
      </c>
    </row>
    <row r="38" spans="1:7" ht="11.25" customHeight="1">
      <c r="A38" t="s">
        <v>16</v>
      </c>
      <c r="B38" t="s">
        <v>3127</v>
      </c>
      <c r="C38" t="s">
        <v>3128</v>
      </c>
      <c r="D38" t="s">
        <v>3141</v>
      </c>
      <c r="E38" t="s">
        <v>3142</v>
      </c>
      <c r="F38" t="s">
        <v>3072</v>
      </c>
      <c r="G38" t="s">
        <v>1609</v>
      </c>
    </row>
    <row r="39" spans="1:7" ht="11.25" customHeight="1">
      <c r="A39" t="s">
        <v>16</v>
      </c>
      <c r="B39" t="s">
        <v>3127</v>
      </c>
      <c r="C39" t="s">
        <v>3128</v>
      </c>
      <c r="D39" t="s">
        <v>3143</v>
      </c>
      <c r="E39" t="s">
        <v>3144</v>
      </c>
      <c r="F39" t="s">
        <v>3087</v>
      </c>
      <c r="G39" t="s">
        <v>1615</v>
      </c>
    </row>
    <row r="40" spans="1:7" ht="11.25" customHeight="1">
      <c r="A40" t="s">
        <v>16</v>
      </c>
      <c r="B40" t="s">
        <v>3145</v>
      </c>
      <c r="C40" t="s">
        <v>3146</v>
      </c>
      <c r="D40" t="s">
        <v>3145</v>
      </c>
      <c r="E40" t="s">
        <v>3146</v>
      </c>
      <c r="F40" t="s">
        <v>3066</v>
      </c>
      <c r="G40" t="s">
        <v>1620</v>
      </c>
    </row>
    <row r="41" spans="1:7" ht="11.25" customHeight="1">
      <c r="A41" t="s">
        <v>16</v>
      </c>
      <c r="B41" t="s">
        <v>3147</v>
      </c>
      <c r="C41" t="s">
        <v>3148</v>
      </c>
      <c r="D41" t="s">
        <v>3149</v>
      </c>
      <c r="E41" t="s">
        <v>3150</v>
      </c>
      <c r="F41" t="s">
        <v>3072</v>
      </c>
      <c r="G41" t="s">
        <v>1624</v>
      </c>
    </row>
    <row r="42" spans="1:7" ht="11.25" customHeight="1">
      <c r="A42" t="s">
        <v>16</v>
      </c>
      <c r="B42" t="s">
        <v>3147</v>
      </c>
      <c r="C42" t="s">
        <v>3148</v>
      </c>
      <c r="D42" t="s">
        <v>3151</v>
      </c>
      <c r="E42" t="s">
        <v>3152</v>
      </c>
      <c r="F42" t="s">
        <v>3072</v>
      </c>
      <c r="G42" t="s">
        <v>1627</v>
      </c>
    </row>
    <row r="43" spans="1:7" ht="11.25" customHeight="1">
      <c r="A43" t="s">
        <v>16</v>
      </c>
      <c r="B43" t="s">
        <v>3147</v>
      </c>
      <c r="C43" t="s">
        <v>3148</v>
      </c>
      <c r="D43" t="s">
        <v>3153</v>
      </c>
      <c r="E43" t="s">
        <v>3154</v>
      </c>
      <c r="F43" t="s">
        <v>3072</v>
      </c>
      <c r="G43" t="s">
        <v>1634</v>
      </c>
    </row>
    <row r="44" spans="1:7" ht="11.25" customHeight="1">
      <c r="A44" t="s">
        <v>16</v>
      </c>
      <c r="B44" t="s">
        <v>3147</v>
      </c>
      <c r="C44" t="s">
        <v>3148</v>
      </c>
      <c r="D44" t="s">
        <v>3147</v>
      </c>
      <c r="E44" t="s">
        <v>3148</v>
      </c>
      <c r="F44" t="s">
        <v>3069</v>
      </c>
      <c r="G44" t="s">
        <v>1643</v>
      </c>
    </row>
    <row r="45" spans="1:7" ht="11.25" customHeight="1">
      <c r="A45" t="s">
        <v>16</v>
      </c>
      <c r="B45" t="s">
        <v>3147</v>
      </c>
      <c r="C45" t="s">
        <v>3148</v>
      </c>
      <c r="D45" t="s">
        <v>3155</v>
      </c>
      <c r="E45" t="s">
        <v>3156</v>
      </c>
      <c r="F45" t="s">
        <v>3072</v>
      </c>
      <c r="G45" t="s">
        <v>1648</v>
      </c>
    </row>
    <row r="46" spans="1:7" ht="11.25" customHeight="1">
      <c r="A46" t="s">
        <v>16</v>
      </c>
      <c r="B46" t="s">
        <v>3147</v>
      </c>
      <c r="C46" t="s">
        <v>3148</v>
      </c>
      <c r="D46" t="s">
        <v>3157</v>
      </c>
      <c r="E46" t="s">
        <v>3158</v>
      </c>
      <c r="F46" t="s">
        <v>3072</v>
      </c>
      <c r="G46" t="s">
        <v>1652</v>
      </c>
    </row>
    <row r="47" spans="1:7" ht="11.25" customHeight="1">
      <c r="A47" t="s">
        <v>16</v>
      </c>
      <c r="B47" t="s">
        <v>3147</v>
      </c>
      <c r="C47" t="s">
        <v>3148</v>
      </c>
      <c r="D47" t="s">
        <v>3159</v>
      </c>
      <c r="E47" t="s">
        <v>3160</v>
      </c>
      <c r="F47" t="s">
        <v>3072</v>
      </c>
      <c r="G47" t="s">
        <v>1658</v>
      </c>
    </row>
    <row r="48" spans="1:7" ht="11.25" customHeight="1">
      <c r="A48" t="s">
        <v>16</v>
      </c>
      <c r="B48" t="s">
        <v>3147</v>
      </c>
      <c r="C48" t="s">
        <v>3148</v>
      </c>
      <c r="D48" t="s">
        <v>3161</v>
      </c>
      <c r="E48" t="s">
        <v>3162</v>
      </c>
      <c r="F48" t="s">
        <v>3072</v>
      </c>
      <c r="G48" t="s">
        <v>1662</v>
      </c>
    </row>
    <row r="49" spans="1:7" ht="11.25" customHeight="1">
      <c r="A49" t="s">
        <v>16</v>
      </c>
      <c r="B49" t="s">
        <v>3147</v>
      </c>
      <c r="C49" t="s">
        <v>3148</v>
      </c>
      <c r="D49" t="s">
        <v>3163</v>
      </c>
      <c r="E49" t="s">
        <v>3164</v>
      </c>
      <c r="F49" t="s">
        <v>3072</v>
      </c>
      <c r="G49" t="s">
        <v>1665</v>
      </c>
    </row>
    <row r="50" spans="1:7" ht="11.25" customHeight="1">
      <c r="A50" t="s">
        <v>16</v>
      </c>
      <c r="B50" t="s">
        <v>3147</v>
      </c>
      <c r="C50" t="s">
        <v>3148</v>
      </c>
      <c r="D50" t="s">
        <v>3165</v>
      </c>
      <c r="E50" t="s">
        <v>3166</v>
      </c>
      <c r="F50" t="s">
        <v>3072</v>
      </c>
      <c r="G50" t="s">
        <v>1669</v>
      </c>
    </row>
    <row r="51" spans="1:7" ht="11.25" customHeight="1">
      <c r="A51" t="s">
        <v>16</v>
      </c>
      <c r="B51" t="s">
        <v>3147</v>
      </c>
      <c r="C51" t="s">
        <v>3148</v>
      </c>
      <c r="D51" t="s">
        <v>3167</v>
      </c>
      <c r="E51" t="s">
        <v>3168</v>
      </c>
      <c r="F51" t="s">
        <v>3072</v>
      </c>
      <c r="G51" t="s">
        <v>1674</v>
      </c>
    </row>
    <row r="52" spans="1:7" ht="11.25" customHeight="1">
      <c r="A52" t="s">
        <v>16</v>
      </c>
      <c r="B52" t="s">
        <v>3147</v>
      </c>
      <c r="C52" t="s">
        <v>3148</v>
      </c>
      <c r="D52" t="s">
        <v>3169</v>
      </c>
      <c r="E52" t="s">
        <v>3170</v>
      </c>
      <c r="F52" t="s">
        <v>3072</v>
      </c>
      <c r="G52" t="s">
        <v>1678</v>
      </c>
    </row>
    <row r="53" spans="1:7" ht="11.25" customHeight="1">
      <c r="A53" t="s">
        <v>16</v>
      </c>
      <c r="B53" t="s">
        <v>3147</v>
      </c>
      <c r="C53" t="s">
        <v>3148</v>
      </c>
      <c r="D53" t="s">
        <v>3171</v>
      </c>
      <c r="E53" t="s">
        <v>3172</v>
      </c>
      <c r="F53" t="s">
        <v>3072</v>
      </c>
      <c r="G53" t="s">
        <v>1680</v>
      </c>
    </row>
    <row r="54" spans="1:7" ht="11.25" customHeight="1">
      <c r="A54" t="s">
        <v>16</v>
      </c>
      <c r="B54" t="s">
        <v>3147</v>
      </c>
      <c r="C54" t="s">
        <v>3148</v>
      </c>
      <c r="D54" t="s">
        <v>3173</v>
      </c>
      <c r="E54" t="s">
        <v>3174</v>
      </c>
      <c r="F54" t="s">
        <v>3072</v>
      </c>
      <c r="G54" t="s">
        <v>1683</v>
      </c>
    </row>
    <row r="55" spans="1:7" ht="11.25" customHeight="1">
      <c r="A55" t="s">
        <v>16</v>
      </c>
      <c r="B55" t="s">
        <v>3175</v>
      </c>
      <c r="C55" t="s">
        <v>3176</v>
      </c>
      <c r="D55" t="s">
        <v>3177</v>
      </c>
      <c r="E55" t="s">
        <v>3178</v>
      </c>
      <c r="F55" t="s">
        <v>3072</v>
      </c>
      <c r="G55" t="s">
        <v>1687</v>
      </c>
    </row>
    <row r="56" spans="1:7" ht="11.25" customHeight="1">
      <c r="A56" t="s">
        <v>16</v>
      </c>
      <c r="B56" t="s">
        <v>3175</v>
      </c>
      <c r="C56" t="s">
        <v>3176</v>
      </c>
      <c r="D56" t="s">
        <v>3179</v>
      </c>
      <c r="E56" t="s">
        <v>3180</v>
      </c>
      <c r="F56" t="s">
        <v>3072</v>
      </c>
      <c r="G56" t="s">
        <v>1690</v>
      </c>
    </row>
    <row r="57" spans="1:7" ht="11.25" customHeight="1">
      <c r="A57" t="s">
        <v>16</v>
      </c>
      <c r="B57" t="s">
        <v>3175</v>
      </c>
      <c r="C57" t="s">
        <v>3176</v>
      </c>
      <c r="D57" t="s">
        <v>3175</v>
      </c>
      <c r="E57" t="s">
        <v>3176</v>
      </c>
      <c r="F57" t="s">
        <v>3069</v>
      </c>
      <c r="G57" t="s">
        <v>1693</v>
      </c>
    </row>
    <row r="58" spans="1:7" ht="11.25" customHeight="1">
      <c r="A58" t="s">
        <v>16</v>
      </c>
      <c r="B58" t="s">
        <v>3175</v>
      </c>
      <c r="C58" t="s">
        <v>3176</v>
      </c>
      <c r="D58" t="s">
        <v>3181</v>
      </c>
      <c r="E58" t="s">
        <v>3182</v>
      </c>
      <c r="F58" t="s">
        <v>3072</v>
      </c>
      <c r="G58" t="s">
        <v>1696</v>
      </c>
    </row>
    <row r="59" spans="1:7" ht="11.25" customHeight="1">
      <c r="A59" t="s">
        <v>16</v>
      </c>
      <c r="B59" t="s">
        <v>3175</v>
      </c>
      <c r="C59" t="s">
        <v>3176</v>
      </c>
      <c r="D59" t="s">
        <v>3183</v>
      </c>
      <c r="E59" t="s">
        <v>3184</v>
      </c>
      <c r="F59" t="s">
        <v>3072</v>
      </c>
      <c r="G59" t="s">
        <v>1700</v>
      </c>
    </row>
    <row r="60" spans="1:7" ht="11.25" customHeight="1">
      <c r="A60" t="s">
        <v>16</v>
      </c>
      <c r="B60" t="s">
        <v>3175</v>
      </c>
      <c r="C60" t="s">
        <v>3176</v>
      </c>
      <c r="D60" t="s">
        <v>3185</v>
      </c>
      <c r="E60" t="s">
        <v>3186</v>
      </c>
      <c r="F60" t="s">
        <v>3072</v>
      </c>
      <c r="G60" t="s">
        <v>1703</v>
      </c>
    </row>
    <row r="61" spans="1:7" ht="11.25" customHeight="1">
      <c r="A61" t="s">
        <v>16</v>
      </c>
      <c r="B61" t="s">
        <v>3175</v>
      </c>
      <c r="C61" t="s">
        <v>3176</v>
      </c>
      <c r="D61" t="s">
        <v>3187</v>
      </c>
      <c r="E61" t="s">
        <v>3188</v>
      </c>
      <c r="F61" t="s">
        <v>3072</v>
      </c>
      <c r="G61" t="s">
        <v>3189</v>
      </c>
    </row>
    <row r="62" spans="1:7" ht="11.25" customHeight="1">
      <c r="A62" t="s">
        <v>16</v>
      </c>
      <c r="B62" t="s">
        <v>3175</v>
      </c>
      <c r="C62" t="s">
        <v>3176</v>
      </c>
      <c r="D62" t="s">
        <v>3190</v>
      </c>
      <c r="E62" t="s">
        <v>3191</v>
      </c>
      <c r="F62" t="s">
        <v>3072</v>
      </c>
      <c r="G62" t="s">
        <v>3192</v>
      </c>
    </row>
    <row r="63" spans="1:7" ht="11.25" customHeight="1">
      <c r="A63" t="s">
        <v>16</v>
      </c>
      <c r="B63" t="s">
        <v>3175</v>
      </c>
      <c r="C63" t="s">
        <v>3176</v>
      </c>
      <c r="D63" t="s">
        <v>3193</v>
      </c>
      <c r="E63" t="s">
        <v>3194</v>
      </c>
      <c r="F63" t="s">
        <v>3087</v>
      </c>
      <c r="G63" t="s">
        <v>3195</v>
      </c>
    </row>
    <row r="64" spans="1:7" ht="11.25" customHeight="1">
      <c r="A64" t="s">
        <v>16</v>
      </c>
      <c r="B64" t="s">
        <v>3196</v>
      </c>
      <c r="C64" t="s">
        <v>3197</v>
      </c>
      <c r="D64" t="s">
        <v>3196</v>
      </c>
      <c r="E64" t="s">
        <v>3197</v>
      </c>
      <c r="F64" t="s">
        <v>3066</v>
      </c>
      <c r="G64" t="s">
        <v>3198</v>
      </c>
    </row>
    <row r="65" spans="1:7" ht="11.25" customHeight="1">
      <c r="A65" t="s">
        <v>16</v>
      </c>
      <c r="B65" t="s">
        <v>3199</v>
      </c>
      <c r="C65" t="s">
        <v>3200</v>
      </c>
      <c r="D65" t="s">
        <v>3201</v>
      </c>
      <c r="E65" t="s">
        <v>3202</v>
      </c>
      <c r="F65" t="s">
        <v>3072</v>
      </c>
      <c r="G65" t="s">
        <v>3203</v>
      </c>
    </row>
    <row r="66" spans="1:7" ht="11.25" customHeight="1">
      <c r="A66" t="s">
        <v>16</v>
      </c>
      <c r="B66" t="s">
        <v>3199</v>
      </c>
      <c r="C66" t="s">
        <v>3200</v>
      </c>
      <c r="D66" t="s">
        <v>3199</v>
      </c>
      <c r="E66" t="s">
        <v>3200</v>
      </c>
      <c r="F66" t="s">
        <v>3069</v>
      </c>
      <c r="G66" t="s">
        <v>3204</v>
      </c>
    </row>
    <row r="67" spans="1:7" ht="11.25" customHeight="1">
      <c r="A67" t="s">
        <v>16</v>
      </c>
      <c r="B67" t="s">
        <v>3199</v>
      </c>
      <c r="C67" t="s">
        <v>3200</v>
      </c>
      <c r="D67" t="s">
        <v>3205</v>
      </c>
      <c r="E67" t="s">
        <v>3206</v>
      </c>
      <c r="F67" t="s">
        <v>3072</v>
      </c>
      <c r="G67" t="s">
        <v>2021</v>
      </c>
    </row>
    <row r="68" spans="1:7" ht="11.25" customHeight="1">
      <c r="A68" t="s">
        <v>16</v>
      </c>
      <c r="B68" t="s">
        <v>3199</v>
      </c>
      <c r="C68" t="s">
        <v>3200</v>
      </c>
      <c r="D68" t="s">
        <v>3207</v>
      </c>
      <c r="E68" t="s">
        <v>3208</v>
      </c>
      <c r="F68" t="s">
        <v>3072</v>
      </c>
      <c r="G68" t="s">
        <v>3209</v>
      </c>
    </row>
    <row r="69" spans="1:7" ht="11.25" customHeight="1">
      <c r="A69" t="s">
        <v>16</v>
      </c>
      <c r="B69" t="s">
        <v>3199</v>
      </c>
      <c r="C69" t="s">
        <v>3200</v>
      </c>
      <c r="D69" t="s">
        <v>3210</v>
      </c>
      <c r="E69" t="s">
        <v>3211</v>
      </c>
      <c r="F69" t="s">
        <v>3072</v>
      </c>
      <c r="G69" t="s">
        <v>2224</v>
      </c>
    </row>
    <row r="70" spans="1:7" ht="11.25" customHeight="1">
      <c r="A70" t="s">
        <v>16</v>
      </c>
      <c r="B70" t="s">
        <v>3199</v>
      </c>
      <c r="C70" t="s">
        <v>3200</v>
      </c>
      <c r="D70" t="s">
        <v>3212</v>
      </c>
      <c r="E70" t="s">
        <v>3213</v>
      </c>
      <c r="F70" t="s">
        <v>3072</v>
      </c>
      <c r="G70" t="s">
        <v>3214</v>
      </c>
    </row>
    <row r="71" spans="1:7" ht="11.25" customHeight="1">
      <c r="A71" t="s">
        <v>16</v>
      </c>
      <c r="B71" t="s">
        <v>3199</v>
      </c>
      <c r="C71" t="s">
        <v>3200</v>
      </c>
      <c r="D71" t="s">
        <v>3215</v>
      </c>
      <c r="E71" t="s">
        <v>3216</v>
      </c>
      <c r="F71" t="s">
        <v>3122</v>
      </c>
      <c r="G71" t="s">
        <v>3217</v>
      </c>
    </row>
    <row r="72" spans="1:7" ht="11.25" customHeight="1">
      <c r="A72" t="s">
        <v>16</v>
      </c>
      <c r="B72" t="s">
        <v>97</v>
      </c>
      <c r="C72" t="s">
        <v>99</v>
      </c>
      <c r="D72" t="s">
        <v>97</v>
      </c>
      <c r="E72" t="s">
        <v>99</v>
      </c>
      <c r="F72" t="s">
        <v>3066</v>
      </c>
      <c r="G72" t="s">
        <v>98</v>
      </c>
    </row>
    <row r="73" spans="1:7" ht="11.25" customHeight="1">
      <c r="A73" t="s">
        <v>16</v>
      </c>
      <c r="B73" t="s">
        <v>3218</v>
      </c>
      <c r="C73" t="s">
        <v>3219</v>
      </c>
      <c r="D73" t="s">
        <v>3218</v>
      </c>
      <c r="E73" t="s">
        <v>3219</v>
      </c>
      <c r="F73" t="s">
        <v>3066</v>
      </c>
      <c r="G73" t="s">
        <v>3220</v>
      </c>
    </row>
    <row r="74" spans="1:7" ht="11.25" customHeight="1">
      <c r="A74" t="s">
        <v>16</v>
      </c>
      <c r="B74" t="s">
        <v>3221</v>
      </c>
      <c r="C74" t="s">
        <v>3222</v>
      </c>
      <c r="D74" t="s">
        <v>3221</v>
      </c>
      <c r="E74" t="s">
        <v>3222</v>
      </c>
      <c r="F74" t="s">
        <v>3066</v>
      </c>
      <c r="G74" t="s">
        <v>3223</v>
      </c>
    </row>
    <row r="75" spans="1:7" ht="11.25" customHeight="1">
      <c r="A75" t="s">
        <v>16</v>
      </c>
      <c r="B75" t="s">
        <v>3224</v>
      </c>
      <c r="C75" t="s">
        <v>3225</v>
      </c>
      <c r="D75" t="s">
        <v>3224</v>
      </c>
      <c r="E75" t="s">
        <v>3225</v>
      </c>
      <c r="F75" t="s">
        <v>3066</v>
      </c>
      <c r="G75" t="s">
        <v>3226</v>
      </c>
    </row>
    <row r="76" spans="1:7" ht="11.25" customHeight="1">
      <c r="A76" t="s">
        <v>16</v>
      </c>
      <c r="B76" t="s">
        <v>3227</v>
      </c>
      <c r="C76" t="s">
        <v>3228</v>
      </c>
      <c r="D76" t="s">
        <v>3229</v>
      </c>
      <c r="E76" t="s">
        <v>3230</v>
      </c>
      <c r="F76" t="s">
        <v>3072</v>
      </c>
      <c r="G76" t="s">
        <v>3231</v>
      </c>
    </row>
    <row r="77" spans="1:7" ht="11.25" customHeight="1">
      <c r="A77" t="s">
        <v>16</v>
      </c>
      <c r="B77" t="s">
        <v>3227</v>
      </c>
      <c r="C77" t="s">
        <v>3228</v>
      </c>
      <c r="D77" t="s">
        <v>3232</v>
      </c>
      <c r="E77" t="s">
        <v>3233</v>
      </c>
      <c r="F77" t="s">
        <v>3072</v>
      </c>
      <c r="G77" t="s">
        <v>3234</v>
      </c>
    </row>
    <row r="78" spans="1:7" ht="11.25" customHeight="1">
      <c r="A78" t="s">
        <v>16</v>
      </c>
      <c r="B78" t="s">
        <v>3227</v>
      </c>
      <c r="C78" t="s">
        <v>3228</v>
      </c>
      <c r="D78" t="s">
        <v>3227</v>
      </c>
      <c r="E78" t="s">
        <v>3228</v>
      </c>
      <c r="F78" t="s">
        <v>3069</v>
      </c>
      <c r="G78" t="s">
        <v>3235</v>
      </c>
    </row>
    <row r="79" spans="1:7" ht="11.25" customHeight="1">
      <c r="A79" t="s">
        <v>16</v>
      </c>
      <c r="B79" t="s">
        <v>3227</v>
      </c>
      <c r="C79" t="s">
        <v>3228</v>
      </c>
      <c r="D79" t="s">
        <v>3236</v>
      </c>
      <c r="E79" t="s">
        <v>3237</v>
      </c>
      <c r="F79" t="s">
        <v>3072</v>
      </c>
      <c r="G79" t="s">
        <v>3238</v>
      </c>
    </row>
    <row r="80" spans="1:7" ht="11.25" customHeight="1">
      <c r="A80" t="s">
        <v>16</v>
      </c>
      <c r="B80" t="s">
        <v>3239</v>
      </c>
      <c r="C80" t="s">
        <v>3240</v>
      </c>
      <c r="D80" t="s">
        <v>3239</v>
      </c>
      <c r="E80" t="s">
        <v>3240</v>
      </c>
      <c r="F80" t="s">
        <v>3066</v>
      </c>
      <c r="G80" t="s">
        <v>3241</v>
      </c>
    </row>
    <row r="81" spans="1:7" ht="11.25" customHeight="1">
      <c r="A81" t="s">
        <v>16</v>
      </c>
      <c r="B81" t="s">
        <v>3242</v>
      </c>
      <c r="C81" t="s">
        <v>3243</v>
      </c>
      <c r="D81" t="s">
        <v>3244</v>
      </c>
      <c r="E81" t="s">
        <v>3245</v>
      </c>
      <c r="F81" t="s">
        <v>3072</v>
      </c>
      <c r="G81" t="s">
        <v>3246</v>
      </c>
    </row>
    <row r="82" spans="1:7" ht="11.25" customHeight="1">
      <c r="A82" t="s">
        <v>16</v>
      </c>
      <c r="B82" t="s">
        <v>3242</v>
      </c>
      <c r="C82" t="s">
        <v>3243</v>
      </c>
      <c r="D82" t="s">
        <v>3247</v>
      </c>
      <c r="E82" t="s">
        <v>3248</v>
      </c>
      <c r="F82" t="s">
        <v>3072</v>
      </c>
      <c r="G82" t="s">
        <v>3249</v>
      </c>
    </row>
    <row r="83" spans="1:7" ht="11.25" customHeight="1">
      <c r="A83" t="s">
        <v>16</v>
      </c>
      <c r="B83" t="s">
        <v>3242</v>
      </c>
      <c r="C83" t="s">
        <v>3243</v>
      </c>
      <c r="D83" t="s">
        <v>3242</v>
      </c>
      <c r="E83" t="s">
        <v>3243</v>
      </c>
      <c r="F83" t="s">
        <v>3069</v>
      </c>
      <c r="G83" t="s">
        <v>3250</v>
      </c>
    </row>
    <row r="84" spans="1:7" ht="11.25" customHeight="1">
      <c r="A84" t="s">
        <v>16</v>
      </c>
      <c r="B84" t="s">
        <v>3242</v>
      </c>
      <c r="C84" t="s">
        <v>3243</v>
      </c>
      <c r="D84" t="s">
        <v>3251</v>
      </c>
      <c r="E84" t="s">
        <v>3252</v>
      </c>
      <c r="F84" t="s">
        <v>3072</v>
      </c>
      <c r="G84" t="s">
        <v>3253</v>
      </c>
    </row>
    <row r="85" spans="1:7" ht="11.25" customHeight="1">
      <c r="A85" t="s">
        <v>16</v>
      </c>
      <c r="B85" t="s">
        <v>3242</v>
      </c>
      <c r="C85" t="s">
        <v>3243</v>
      </c>
      <c r="D85" t="s">
        <v>3254</v>
      </c>
      <c r="E85" t="s">
        <v>3255</v>
      </c>
      <c r="F85" t="s">
        <v>3072</v>
      </c>
      <c r="G85" t="s">
        <v>3256</v>
      </c>
    </row>
    <row r="86" spans="1:7" ht="11.25" customHeight="1">
      <c r="A86" t="s">
        <v>16</v>
      </c>
      <c r="B86" t="s">
        <v>3257</v>
      </c>
      <c r="C86" t="s">
        <v>3258</v>
      </c>
      <c r="D86" t="s">
        <v>3257</v>
      </c>
      <c r="E86" t="s">
        <v>3258</v>
      </c>
      <c r="F86" t="s">
        <v>3066</v>
      </c>
      <c r="G86" t="s">
        <v>3259</v>
      </c>
    </row>
    <row r="87" spans="1:7" ht="11.25" customHeight="1">
      <c r="A87" t="s">
        <v>16</v>
      </c>
      <c r="B87" t="s">
        <v>3260</v>
      </c>
      <c r="C87" t="s">
        <v>3261</v>
      </c>
      <c r="D87" t="s">
        <v>3262</v>
      </c>
      <c r="E87" t="s">
        <v>3263</v>
      </c>
      <c r="F87" t="s">
        <v>3072</v>
      </c>
      <c r="G87" t="s">
        <v>3264</v>
      </c>
    </row>
    <row r="88" spans="1:7" ht="11.25" customHeight="1">
      <c r="A88" t="s">
        <v>16</v>
      </c>
      <c r="B88" t="s">
        <v>3260</v>
      </c>
      <c r="C88" t="s">
        <v>3261</v>
      </c>
      <c r="D88" t="s">
        <v>3260</v>
      </c>
      <c r="E88" t="s">
        <v>3261</v>
      </c>
      <c r="F88" t="s">
        <v>3069</v>
      </c>
      <c r="G88" t="s">
        <v>3265</v>
      </c>
    </row>
    <row r="89" spans="1:7" ht="11.25" customHeight="1">
      <c r="A89" t="s">
        <v>16</v>
      </c>
      <c r="B89" t="s">
        <v>3260</v>
      </c>
      <c r="C89" t="s">
        <v>3261</v>
      </c>
      <c r="D89" t="s">
        <v>3266</v>
      </c>
      <c r="E89" t="s">
        <v>3267</v>
      </c>
      <c r="F89" t="s">
        <v>3072</v>
      </c>
      <c r="G89" t="s">
        <v>3268</v>
      </c>
    </row>
    <row r="90" spans="1:7" ht="11.25" customHeight="1">
      <c r="A90" t="s">
        <v>16</v>
      </c>
      <c r="B90" t="s">
        <v>3260</v>
      </c>
      <c r="C90" t="s">
        <v>3261</v>
      </c>
      <c r="D90" t="s">
        <v>3269</v>
      </c>
      <c r="E90" t="s">
        <v>3270</v>
      </c>
      <c r="F90" t="s">
        <v>3072</v>
      </c>
      <c r="G90" t="s">
        <v>3271</v>
      </c>
    </row>
    <row r="91" spans="1:7" ht="11.25" customHeight="1">
      <c r="A91" t="s">
        <v>16</v>
      </c>
      <c r="B91" t="s">
        <v>3272</v>
      </c>
      <c r="C91" t="s">
        <v>3273</v>
      </c>
      <c r="D91" t="s">
        <v>3272</v>
      </c>
      <c r="E91" t="s">
        <v>3273</v>
      </c>
      <c r="F91" t="s">
        <v>3066</v>
      </c>
      <c r="G91" t="s">
        <v>3274</v>
      </c>
    </row>
    <row r="92" spans="1:7" ht="11.25" customHeight="1">
      <c r="A92" t="s">
        <v>16</v>
      </c>
      <c r="B92" t="s">
        <v>3275</v>
      </c>
      <c r="C92" t="s">
        <v>3276</v>
      </c>
      <c r="D92" t="s">
        <v>3275</v>
      </c>
      <c r="E92" t="s">
        <v>3276</v>
      </c>
      <c r="F92" t="s">
        <v>3066</v>
      </c>
      <c r="G92" t="s">
        <v>3277</v>
      </c>
    </row>
    <row r="93" spans="1:7" ht="11.25" customHeight="1">
      <c r="A93" t="s">
        <v>16</v>
      </c>
      <c r="B93" t="s">
        <v>3278</v>
      </c>
      <c r="C93" t="s">
        <v>3279</v>
      </c>
      <c r="D93" t="s">
        <v>3278</v>
      </c>
      <c r="E93" t="s">
        <v>3279</v>
      </c>
      <c r="F93" t="s">
        <v>3066</v>
      </c>
      <c r="G93" t="s">
        <v>3280</v>
      </c>
    </row>
    <row r="94" spans="1:7" ht="11.25" customHeight="1">
      <c r="A94" t="s">
        <v>16</v>
      </c>
      <c r="B94" t="s">
        <v>3281</v>
      </c>
      <c r="C94" t="s">
        <v>3282</v>
      </c>
      <c r="D94" t="s">
        <v>3281</v>
      </c>
      <c r="E94" t="s">
        <v>3282</v>
      </c>
      <c r="F94" t="s">
        <v>3066</v>
      </c>
      <c r="G94" t="s">
        <v>3283</v>
      </c>
    </row>
    <row r="95" spans="1:7" ht="11.25" customHeight="1">
      <c r="A95" t="s">
        <v>16</v>
      </c>
      <c r="B95" t="s">
        <v>3284</v>
      </c>
      <c r="C95" t="s">
        <v>3285</v>
      </c>
      <c r="D95" t="s">
        <v>3286</v>
      </c>
      <c r="E95" t="s">
        <v>3287</v>
      </c>
      <c r="F95" t="s">
        <v>3072</v>
      </c>
      <c r="G95" t="s">
        <v>3288</v>
      </c>
    </row>
    <row r="96" spans="1:7" ht="11.25" customHeight="1">
      <c r="A96" t="s">
        <v>16</v>
      </c>
      <c r="B96" t="s">
        <v>3284</v>
      </c>
      <c r="C96" t="s">
        <v>3285</v>
      </c>
      <c r="D96" t="s">
        <v>3289</v>
      </c>
      <c r="E96" t="s">
        <v>3290</v>
      </c>
      <c r="F96" t="s">
        <v>3072</v>
      </c>
      <c r="G96" t="s">
        <v>3291</v>
      </c>
    </row>
    <row r="97" spans="1:7" ht="11.25" customHeight="1">
      <c r="A97" t="s">
        <v>16</v>
      </c>
      <c r="B97" t="s">
        <v>3284</v>
      </c>
      <c r="C97" t="s">
        <v>3285</v>
      </c>
      <c r="D97" t="s">
        <v>3292</v>
      </c>
      <c r="E97" t="s">
        <v>3293</v>
      </c>
      <c r="F97" t="s">
        <v>3072</v>
      </c>
      <c r="G97" t="s">
        <v>3294</v>
      </c>
    </row>
    <row r="98" spans="1:7" ht="11.25" customHeight="1">
      <c r="A98" t="s">
        <v>16</v>
      </c>
      <c r="B98" t="s">
        <v>3284</v>
      </c>
      <c r="C98" t="s">
        <v>3285</v>
      </c>
      <c r="D98" t="s">
        <v>3295</v>
      </c>
      <c r="E98" t="s">
        <v>3296</v>
      </c>
      <c r="F98" t="s">
        <v>3072</v>
      </c>
      <c r="G98" t="s">
        <v>3297</v>
      </c>
    </row>
    <row r="99" spans="1:7" ht="11.25" customHeight="1">
      <c r="A99" t="s">
        <v>16</v>
      </c>
      <c r="B99" t="s">
        <v>3284</v>
      </c>
      <c r="C99" t="s">
        <v>3285</v>
      </c>
      <c r="D99" t="s">
        <v>3284</v>
      </c>
      <c r="E99" t="s">
        <v>3285</v>
      </c>
      <c r="F99" t="s">
        <v>3069</v>
      </c>
      <c r="G99" t="s">
        <v>3298</v>
      </c>
    </row>
    <row r="100" spans="1:7" ht="11.25" customHeight="1">
      <c r="A100" t="s">
        <v>16</v>
      </c>
      <c r="B100" t="s">
        <v>3284</v>
      </c>
      <c r="C100" t="s">
        <v>3285</v>
      </c>
      <c r="D100" t="s">
        <v>3299</v>
      </c>
      <c r="E100" t="s">
        <v>3300</v>
      </c>
      <c r="F100" t="s">
        <v>3072</v>
      </c>
      <c r="G100" t="s">
        <v>3301</v>
      </c>
    </row>
    <row r="101" spans="1:7" ht="11.25" customHeight="1">
      <c r="A101" t="s">
        <v>16</v>
      </c>
      <c r="B101" t="s">
        <v>3284</v>
      </c>
      <c r="C101" t="s">
        <v>3285</v>
      </c>
      <c r="D101" t="s">
        <v>3302</v>
      </c>
      <c r="E101" t="s">
        <v>3303</v>
      </c>
      <c r="F101" t="s">
        <v>3122</v>
      </c>
      <c r="G101" t="s">
        <v>3304</v>
      </c>
    </row>
    <row r="102" spans="1:7" ht="11.25" customHeight="1">
      <c r="A102" t="s">
        <v>16</v>
      </c>
      <c r="B102" t="s">
        <v>3305</v>
      </c>
      <c r="C102" t="s">
        <v>3306</v>
      </c>
      <c r="D102" t="s">
        <v>3307</v>
      </c>
      <c r="E102" t="s">
        <v>3308</v>
      </c>
      <c r="F102" t="s">
        <v>3072</v>
      </c>
      <c r="G102" t="s">
        <v>3309</v>
      </c>
    </row>
    <row r="103" spans="1:7" ht="11.25" customHeight="1">
      <c r="A103" t="s">
        <v>16</v>
      </c>
      <c r="B103" t="s">
        <v>3305</v>
      </c>
      <c r="C103" t="s">
        <v>3306</v>
      </c>
      <c r="D103" t="s">
        <v>3310</v>
      </c>
      <c r="E103" t="s">
        <v>3311</v>
      </c>
      <c r="F103" t="s">
        <v>3072</v>
      </c>
      <c r="G103" t="s">
        <v>3312</v>
      </c>
    </row>
    <row r="104" spans="1:7" ht="11.25" customHeight="1">
      <c r="A104" t="s">
        <v>16</v>
      </c>
      <c r="B104" t="s">
        <v>3305</v>
      </c>
      <c r="C104" t="s">
        <v>3306</v>
      </c>
      <c r="D104" t="s">
        <v>3305</v>
      </c>
      <c r="E104" t="s">
        <v>3306</v>
      </c>
      <c r="F104" t="s">
        <v>3069</v>
      </c>
      <c r="G104" t="s">
        <v>3313</v>
      </c>
    </row>
    <row r="105" spans="1:7" ht="11.25" customHeight="1">
      <c r="A105" t="s">
        <v>16</v>
      </c>
      <c r="B105" t="s">
        <v>3305</v>
      </c>
      <c r="C105" t="s">
        <v>3306</v>
      </c>
      <c r="D105" t="s">
        <v>3314</v>
      </c>
      <c r="E105" t="s">
        <v>3315</v>
      </c>
      <c r="F105" t="s">
        <v>3072</v>
      </c>
      <c r="G105" t="s">
        <v>3316</v>
      </c>
    </row>
    <row r="106" spans="1:7" ht="11.25" customHeight="1">
      <c r="A106" t="s">
        <v>16</v>
      </c>
      <c r="B106" t="s">
        <v>3305</v>
      </c>
      <c r="C106" t="s">
        <v>3306</v>
      </c>
      <c r="D106" t="s">
        <v>3317</v>
      </c>
      <c r="E106" t="s">
        <v>3318</v>
      </c>
      <c r="F106" t="s">
        <v>3087</v>
      </c>
      <c r="G106" t="s">
        <v>3319</v>
      </c>
    </row>
    <row r="107" spans="1:7" ht="11.25" customHeight="1">
      <c r="A107" t="s">
        <v>16</v>
      </c>
      <c r="B107" t="s">
        <v>3320</v>
      </c>
      <c r="C107" t="s">
        <v>3321</v>
      </c>
      <c r="D107" t="s">
        <v>3322</v>
      </c>
      <c r="E107" t="s">
        <v>3323</v>
      </c>
      <c r="F107" t="s">
        <v>3072</v>
      </c>
      <c r="G107" t="s">
        <v>3324</v>
      </c>
    </row>
    <row r="108" spans="1:7" ht="11.25" customHeight="1">
      <c r="A108" t="s">
        <v>16</v>
      </c>
      <c r="B108" t="s">
        <v>3320</v>
      </c>
      <c r="C108" t="s">
        <v>3321</v>
      </c>
      <c r="D108" t="s">
        <v>3325</v>
      </c>
      <c r="E108" t="s">
        <v>3326</v>
      </c>
      <c r="F108" t="s">
        <v>3072</v>
      </c>
      <c r="G108" t="s">
        <v>3327</v>
      </c>
    </row>
    <row r="109" spans="1:7" ht="11.25" customHeight="1">
      <c r="A109" t="s">
        <v>16</v>
      </c>
      <c r="B109" t="s">
        <v>3320</v>
      </c>
      <c r="C109" t="s">
        <v>3321</v>
      </c>
      <c r="D109" t="s">
        <v>3328</v>
      </c>
      <c r="E109" t="s">
        <v>3329</v>
      </c>
      <c r="F109" t="s">
        <v>3072</v>
      </c>
      <c r="G109" t="s">
        <v>3330</v>
      </c>
    </row>
    <row r="110" spans="1:7" ht="11.25" customHeight="1">
      <c r="A110" t="s">
        <v>16</v>
      </c>
      <c r="B110" t="s">
        <v>3320</v>
      </c>
      <c r="C110" t="s">
        <v>3321</v>
      </c>
      <c r="D110" t="s">
        <v>3331</v>
      </c>
      <c r="E110" t="s">
        <v>3332</v>
      </c>
      <c r="F110" t="s">
        <v>3072</v>
      </c>
      <c r="G110" t="s">
        <v>3333</v>
      </c>
    </row>
    <row r="111" spans="1:7" ht="11.25" customHeight="1">
      <c r="A111" t="s">
        <v>16</v>
      </c>
      <c r="B111" t="s">
        <v>3320</v>
      </c>
      <c r="C111" t="s">
        <v>3321</v>
      </c>
      <c r="D111" t="s">
        <v>3334</v>
      </c>
      <c r="E111" t="s">
        <v>3335</v>
      </c>
      <c r="F111" t="s">
        <v>3072</v>
      </c>
      <c r="G111" t="s">
        <v>3336</v>
      </c>
    </row>
    <row r="112" spans="1:7" ht="11.25" customHeight="1">
      <c r="A112" t="s">
        <v>16</v>
      </c>
      <c r="B112" t="s">
        <v>3320</v>
      </c>
      <c r="C112" t="s">
        <v>3321</v>
      </c>
      <c r="D112" t="s">
        <v>3320</v>
      </c>
      <c r="E112" t="s">
        <v>3321</v>
      </c>
      <c r="F112" t="s">
        <v>3069</v>
      </c>
      <c r="G112" t="s">
        <v>3337</v>
      </c>
    </row>
    <row r="113" spans="1:7" ht="11.25" customHeight="1">
      <c r="A113" t="s">
        <v>16</v>
      </c>
      <c r="B113" t="s">
        <v>3320</v>
      </c>
      <c r="C113" t="s">
        <v>3321</v>
      </c>
      <c r="D113" t="s">
        <v>3338</v>
      </c>
      <c r="E113" t="s">
        <v>3339</v>
      </c>
      <c r="F113" t="s">
        <v>3072</v>
      </c>
      <c r="G113" t="s">
        <v>3340</v>
      </c>
    </row>
    <row r="114" spans="1:7" ht="11.25" customHeight="1">
      <c r="A114" t="s">
        <v>16</v>
      </c>
      <c r="B114" t="s">
        <v>3320</v>
      </c>
      <c r="C114" t="s">
        <v>3321</v>
      </c>
      <c r="D114" t="s">
        <v>3341</v>
      </c>
      <c r="E114" t="s">
        <v>3342</v>
      </c>
      <c r="F114" t="s">
        <v>3087</v>
      </c>
      <c r="G114" t="s">
        <v>3343</v>
      </c>
    </row>
    <row r="115" spans="1:7" ht="11.25" customHeight="1">
      <c r="A115" t="s">
        <v>16</v>
      </c>
      <c r="B115" t="s">
        <v>3344</v>
      </c>
      <c r="C115" t="s">
        <v>3345</v>
      </c>
      <c r="D115" t="s">
        <v>3346</v>
      </c>
      <c r="E115" t="s">
        <v>3347</v>
      </c>
      <c r="F115" t="s">
        <v>3072</v>
      </c>
      <c r="G115" t="s">
        <v>3348</v>
      </c>
    </row>
    <row r="116" spans="1:7" ht="11.25" customHeight="1">
      <c r="A116" t="s">
        <v>16</v>
      </c>
      <c r="B116" t="s">
        <v>3344</v>
      </c>
      <c r="C116" t="s">
        <v>3345</v>
      </c>
      <c r="D116" t="s">
        <v>3349</v>
      </c>
      <c r="E116" t="s">
        <v>3350</v>
      </c>
      <c r="F116" t="s">
        <v>3072</v>
      </c>
      <c r="G116" t="s">
        <v>3351</v>
      </c>
    </row>
    <row r="117" spans="1:7" ht="11.25" customHeight="1">
      <c r="A117" t="s">
        <v>16</v>
      </c>
      <c r="B117" t="s">
        <v>3344</v>
      </c>
      <c r="C117" t="s">
        <v>3345</v>
      </c>
      <c r="D117" t="s">
        <v>3352</v>
      </c>
      <c r="E117" t="s">
        <v>3353</v>
      </c>
      <c r="F117" t="s">
        <v>3072</v>
      </c>
      <c r="G117" t="s">
        <v>3354</v>
      </c>
    </row>
    <row r="118" spans="1:7" ht="11.25" customHeight="1">
      <c r="A118" t="s">
        <v>16</v>
      </c>
      <c r="B118" t="s">
        <v>3344</v>
      </c>
      <c r="C118" t="s">
        <v>3345</v>
      </c>
      <c r="D118" t="s">
        <v>3355</v>
      </c>
      <c r="E118" t="s">
        <v>3356</v>
      </c>
      <c r="F118" t="s">
        <v>3072</v>
      </c>
      <c r="G118" t="s">
        <v>3357</v>
      </c>
    </row>
    <row r="119" spans="1:7" ht="11.25" customHeight="1">
      <c r="A119" t="s">
        <v>16</v>
      </c>
      <c r="B119" t="s">
        <v>3344</v>
      </c>
      <c r="C119" t="s">
        <v>3345</v>
      </c>
      <c r="D119" t="s">
        <v>3344</v>
      </c>
      <c r="E119" t="s">
        <v>3345</v>
      </c>
      <c r="F119" t="s">
        <v>3069</v>
      </c>
      <c r="G119" t="s">
        <v>3358</v>
      </c>
    </row>
    <row r="120" spans="1:7" ht="11.25" customHeight="1">
      <c r="A120" t="s">
        <v>16</v>
      </c>
      <c r="B120" t="s">
        <v>3344</v>
      </c>
      <c r="C120" t="s">
        <v>3345</v>
      </c>
      <c r="D120" t="s">
        <v>3359</v>
      </c>
      <c r="E120" t="s">
        <v>3360</v>
      </c>
      <c r="F120" t="s">
        <v>3072</v>
      </c>
      <c r="G120" t="s">
        <v>3361</v>
      </c>
    </row>
    <row r="121" spans="1:7" ht="11.25" customHeight="1">
      <c r="A121" t="s">
        <v>16</v>
      </c>
      <c r="B121" t="s">
        <v>3344</v>
      </c>
      <c r="C121" t="s">
        <v>3345</v>
      </c>
      <c r="D121" t="s">
        <v>3362</v>
      </c>
      <c r="E121" t="s">
        <v>3363</v>
      </c>
      <c r="F121" t="s">
        <v>3072</v>
      </c>
      <c r="G121" t="s">
        <v>3364</v>
      </c>
    </row>
    <row r="122" spans="1:7" ht="11.25" customHeight="1">
      <c r="A122" t="s">
        <v>16</v>
      </c>
      <c r="B122" t="s">
        <v>3344</v>
      </c>
      <c r="C122" t="s">
        <v>3345</v>
      </c>
      <c r="D122" t="s">
        <v>3365</v>
      </c>
      <c r="E122" t="s">
        <v>3366</v>
      </c>
      <c r="F122" t="s">
        <v>3122</v>
      </c>
      <c r="G122" t="s">
        <v>3367</v>
      </c>
    </row>
    <row r="123" spans="1:7" ht="11.25" customHeight="1">
      <c r="A123" t="s">
        <v>16</v>
      </c>
      <c r="B123" t="s">
        <v>3368</v>
      </c>
      <c r="C123" t="s">
        <v>3369</v>
      </c>
      <c r="D123" t="s">
        <v>3370</v>
      </c>
      <c r="E123" t="s">
        <v>3371</v>
      </c>
      <c r="F123" t="s">
        <v>3072</v>
      </c>
      <c r="G123" t="s">
        <v>3372</v>
      </c>
    </row>
    <row r="124" spans="1:7" ht="11.25" customHeight="1">
      <c r="A124" t="s">
        <v>16</v>
      </c>
      <c r="B124" t="s">
        <v>3368</v>
      </c>
      <c r="C124" t="s">
        <v>3369</v>
      </c>
      <c r="D124" t="s">
        <v>3373</v>
      </c>
      <c r="E124" t="s">
        <v>3374</v>
      </c>
      <c r="F124" t="s">
        <v>3072</v>
      </c>
      <c r="G124" t="s">
        <v>3375</v>
      </c>
    </row>
    <row r="125" spans="1:7" ht="11.25" customHeight="1">
      <c r="A125" t="s">
        <v>16</v>
      </c>
      <c r="B125" t="s">
        <v>3368</v>
      </c>
      <c r="C125" t="s">
        <v>3369</v>
      </c>
      <c r="D125" t="s">
        <v>3376</v>
      </c>
      <c r="E125" t="s">
        <v>3377</v>
      </c>
      <c r="F125" t="s">
        <v>3072</v>
      </c>
      <c r="G125" t="s">
        <v>3378</v>
      </c>
    </row>
    <row r="126" spans="1:7" ht="11.25" customHeight="1">
      <c r="A126" t="s">
        <v>16</v>
      </c>
      <c r="B126" t="s">
        <v>3368</v>
      </c>
      <c r="C126" t="s">
        <v>3369</v>
      </c>
      <c r="D126" t="s">
        <v>3379</v>
      </c>
      <c r="E126" t="s">
        <v>3380</v>
      </c>
      <c r="F126" t="s">
        <v>3072</v>
      </c>
      <c r="G126" t="s">
        <v>3381</v>
      </c>
    </row>
    <row r="127" spans="1:7" ht="11.25" customHeight="1">
      <c r="A127" t="s">
        <v>16</v>
      </c>
      <c r="B127" t="s">
        <v>3368</v>
      </c>
      <c r="C127" t="s">
        <v>3369</v>
      </c>
      <c r="D127" t="s">
        <v>3382</v>
      </c>
      <c r="E127" t="s">
        <v>3383</v>
      </c>
      <c r="F127" t="s">
        <v>3072</v>
      </c>
      <c r="G127" t="s">
        <v>3384</v>
      </c>
    </row>
    <row r="128" spans="1:7" ht="11.25" customHeight="1">
      <c r="A128" t="s">
        <v>16</v>
      </c>
      <c r="B128" t="s">
        <v>3368</v>
      </c>
      <c r="C128" t="s">
        <v>3369</v>
      </c>
      <c r="D128" t="s">
        <v>3385</v>
      </c>
      <c r="E128" t="s">
        <v>3386</v>
      </c>
      <c r="F128" t="s">
        <v>3072</v>
      </c>
      <c r="G128" t="s">
        <v>3387</v>
      </c>
    </row>
    <row r="129" spans="1:7" ht="11.25" customHeight="1">
      <c r="A129" t="s">
        <v>16</v>
      </c>
      <c r="B129" t="s">
        <v>3368</v>
      </c>
      <c r="C129" t="s">
        <v>3369</v>
      </c>
      <c r="D129" t="s">
        <v>3368</v>
      </c>
      <c r="E129" t="s">
        <v>3369</v>
      </c>
      <c r="F129" t="s">
        <v>3069</v>
      </c>
      <c r="G129" t="s">
        <v>3388</v>
      </c>
    </row>
    <row r="130" spans="1:7" ht="11.25" customHeight="1">
      <c r="A130" t="s">
        <v>16</v>
      </c>
      <c r="B130" t="s">
        <v>3368</v>
      </c>
      <c r="C130" t="s">
        <v>3369</v>
      </c>
      <c r="D130" t="s">
        <v>3389</v>
      </c>
      <c r="E130" t="s">
        <v>3390</v>
      </c>
      <c r="F130" t="s">
        <v>3072</v>
      </c>
      <c r="G130" t="s">
        <v>3391</v>
      </c>
    </row>
    <row r="131" spans="1:7" ht="11.25" customHeight="1">
      <c r="A131" t="s">
        <v>16</v>
      </c>
      <c r="B131" t="s">
        <v>3392</v>
      </c>
      <c r="C131" t="s">
        <v>3393</v>
      </c>
      <c r="D131" t="s">
        <v>3392</v>
      </c>
      <c r="E131" t="s">
        <v>3393</v>
      </c>
      <c r="F131" t="s">
        <v>3394</v>
      </c>
      <c r="G131" t="s">
        <v>3395</v>
      </c>
    </row>
    <row r="132" spans="1:7" ht="11.25" customHeight="1">
      <c r="A132" t="s">
        <v>16</v>
      </c>
      <c r="B132" t="s">
        <v>3396</v>
      </c>
      <c r="C132" t="s">
        <v>3397</v>
      </c>
      <c r="D132" t="s">
        <v>3396</v>
      </c>
      <c r="E132" t="s">
        <v>3397</v>
      </c>
      <c r="F132" t="s">
        <v>3394</v>
      </c>
      <c r="G132" t="s">
        <v>3398</v>
      </c>
    </row>
    <row r="133" spans="1:7" ht="11.25" customHeight="1">
      <c r="A133" t="s">
        <v>16</v>
      </c>
      <c r="B133" t="s">
        <v>3399</v>
      </c>
      <c r="C133" t="s">
        <v>3400</v>
      </c>
      <c r="D133" t="s">
        <v>3399</v>
      </c>
      <c r="E133" t="s">
        <v>3400</v>
      </c>
      <c r="F133" t="s">
        <v>3394</v>
      </c>
      <c r="G133" t="s">
        <v>3401</v>
      </c>
    </row>
    <row r="134" spans="1:7" ht="11.25" customHeight="1">
      <c r="A134" t="s">
        <v>16</v>
      </c>
      <c r="B134" t="s">
        <v>3402</v>
      </c>
      <c r="C134" t="s">
        <v>3403</v>
      </c>
      <c r="D134" t="s">
        <v>3402</v>
      </c>
      <c r="E134" t="s">
        <v>3403</v>
      </c>
      <c r="F134" t="s">
        <v>3394</v>
      </c>
      <c r="G134" t="s">
        <v>3404</v>
      </c>
    </row>
    <row r="135" spans="1:7" ht="11.25" customHeight="1">
      <c r="A135" t="s">
        <v>16</v>
      </c>
      <c r="B135" t="s">
        <v>3405</v>
      </c>
      <c r="C135" t="s">
        <v>3406</v>
      </c>
      <c r="D135" t="s">
        <v>3405</v>
      </c>
      <c r="E135" t="s">
        <v>3406</v>
      </c>
      <c r="F135" t="s">
        <v>3394</v>
      </c>
      <c r="G135" t="s">
        <v>3407</v>
      </c>
    </row>
    <row r="136" spans="1:7" ht="11.25" customHeight="1">
      <c r="A136" t="s">
        <v>16</v>
      </c>
      <c r="B136" t="s">
        <v>3408</v>
      </c>
      <c r="C136" t="s">
        <v>3409</v>
      </c>
      <c r="D136" t="s">
        <v>3408</v>
      </c>
      <c r="E136" t="s">
        <v>3409</v>
      </c>
      <c r="F136" t="s">
        <v>3394</v>
      </c>
      <c r="G136"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8"/>
    <col min="2" max="2" width="84.296875" style="1618" customWidth="1"/>
    <col min="3" max="3" width="9.09765625" style="1618"/>
  </cols>
  <sheetData>
    <row r="1" spans="1:3" ht="11.25" customHeight="1">
      <c r="A1" s="766" t="s">
        <v>3433</v>
      </c>
      <c r="B1" s="766" t="s">
        <v>3434</v>
      </c>
      <c r="C1" s="766" t="s">
        <v>1164</v>
      </c>
    </row>
    <row r="2" spans="1:3" ht="11.25" customHeight="1">
      <c r="A2" s="766">
        <v>4189678</v>
      </c>
      <c r="B2" s="766" t="s">
        <v>3435</v>
      </c>
      <c r="C2" s="766" t="s">
        <v>3436</v>
      </c>
    </row>
    <row r="3" spans="1:3" ht="11.25" customHeight="1">
      <c r="A3" s="766">
        <v>4190415</v>
      </c>
      <c r="B3" s="766" t="s">
        <v>3437</v>
      </c>
      <c r="C3" s="766" t="s">
        <v>3436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3438</v>
      </c>
      <c r="B1" s="100" t="s">
        <v>3439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3440</v>
      </c>
      <c r="B1" t="b">
        <v>1</v>
      </c>
    </row>
    <row r="2" spans="1:2" ht="11.25" customHeight="1">
      <c r="A2" t="s">
        <v>3441</v>
      </c>
      <c r="B2" t="b">
        <v>0</v>
      </c>
    </row>
    <row r="3" spans="1:2" ht="11.25" customHeight="1">
      <c r="A3" t="s">
        <v>3442</v>
      </c>
      <c r="B3" t="b">
        <v>0</v>
      </c>
    </row>
    <row r="4" spans="1:2" ht="11.25" customHeight="1">
      <c r="A4" t="s">
        <v>3443</v>
      </c>
      <c r="B4" t="b">
        <v>1</v>
      </c>
    </row>
    <row r="5" spans="1:2" ht="11.25" customHeight="1">
      <c r="A5" t="s">
        <v>3444</v>
      </c>
      <c r="B5" t="b">
        <v>0</v>
      </c>
    </row>
    <row r="6" spans="1:2" ht="11.25" customHeight="1">
      <c r="A6" t="s">
        <v>3445</v>
      </c>
      <c r="B6" t="b">
        <v>0</v>
      </c>
    </row>
    <row r="7" spans="1:2" ht="11.25" customHeight="1">
      <c r="A7" t="s">
        <v>3446</v>
      </c>
      <c r="B7" t="b">
        <v>0</v>
      </c>
    </row>
    <row r="8" spans="1:2" ht="11.25" customHeight="1">
      <c r="A8" t="s">
        <v>3447</v>
      </c>
      <c r="B8" t="b">
        <v>0</v>
      </c>
    </row>
    <row r="9" spans="1:2" ht="11.25" customHeight="1">
      <c r="A9" t="s">
        <v>3448</v>
      </c>
      <c r="B9" t="b">
        <v>0</v>
      </c>
    </row>
    <row r="10" spans="1:2" ht="11.25" customHeight="1">
      <c r="A10" t="s">
        <v>3449</v>
      </c>
      <c r="B10" t="b">
        <v>0</v>
      </c>
    </row>
    <row r="11" spans="1:2" ht="11.25" customHeight="1">
      <c r="A11" t="s">
        <v>3450</v>
      </c>
      <c r="B11" t="b">
        <v>0</v>
      </c>
    </row>
    <row r="12" spans="1:2" ht="11.25" customHeight="1">
      <c r="A12" t="s">
        <v>3451</v>
      </c>
      <c r="B12" t="b">
        <v>0</v>
      </c>
    </row>
    <row r="13" spans="1:2" ht="11.25" customHeight="1">
      <c r="A13" t="s">
        <v>3452</v>
      </c>
      <c r="B13" t="b">
        <v>1</v>
      </c>
    </row>
    <row r="14" spans="1:2" ht="11.25" customHeight="1">
      <c r="A14" t="s">
        <v>3453</v>
      </c>
      <c r="B14" t="b">
        <v>0</v>
      </c>
    </row>
    <row r="15" spans="1:2" ht="11.25" customHeight="1">
      <c r="A15" t="s">
        <v>3454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6" customWidth="1"/>
    <col min="2" max="2" width="21.09765625" style="1776" customWidth="1"/>
  </cols>
  <sheetData>
    <row r="1" spans="1:2" ht="11.25" customHeight="1">
      <c r="A1" s="6" t="s">
        <v>3455</v>
      </c>
      <c r="B1" s="6" t="s">
        <v>3456</v>
      </c>
    </row>
    <row r="2" spans="1:2" ht="11.25" customHeight="1">
      <c r="A2" s="3" t="s">
        <v>3457</v>
      </c>
      <c r="B2" s="3" t="s">
        <v>3458</v>
      </c>
    </row>
    <row r="3" spans="1:2" ht="11.25" customHeight="1">
      <c r="A3" s="3" t="s">
        <v>3459</v>
      </c>
      <c r="B3" s="3" t="s">
        <v>3460</v>
      </c>
    </row>
    <row r="4" spans="1:2" ht="11.25" customHeight="1">
      <c r="A4" s="3" t="s">
        <v>3461</v>
      </c>
      <c r="B4" s="3" t="s">
        <v>3462</v>
      </c>
    </row>
    <row r="5" spans="1:2" ht="11.25" customHeight="1">
      <c r="A5" s="3" t="s">
        <v>3463</v>
      </c>
      <c r="B5" s="3" t="s">
        <v>3464</v>
      </c>
    </row>
    <row r="6" spans="1:2" ht="11.25" customHeight="1">
      <c r="A6" s="3" t="s">
        <v>3465</v>
      </c>
      <c r="B6" s="3" t="s">
        <v>3466</v>
      </c>
    </row>
    <row r="7" spans="1:2" ht="11.25" customHeight="1">
      <c r="A7" s="3" t="s">
        <v>3467</v>
      </c>
      <c r="B7" s="3" t="s">
        <v>3468</v>
      </c>
    </row>
    <row r="8" spans="1:2" ht="11.25" customHeight="1">
      <c r="A8" s="3" t="s">
        <v>3469</v>
      </c>
      <c r="B8" s="3" t="s">
        <v>3470</v>
      </c>
    </row>
    <row r="9" spans="1:2" ht="11.25" customHeight="1">
      <c r="A9" s="3" t="s">
        <v>3471</v>
      </c>
      <c r="B9" s="3" t="s">
        <v>3472</v>
      </c>
    </row>
    <row r="10" spans="1:2" ht="11.25" customHeight="1">
      <c r="A10" s="3" t="s">
        <v>3473</v>
      </c>
      <c r="B10" s="3" t="s">
        <v>3474</v>
      </c>
    </row>
    <row r="11" spans="1:2" ht="11.25" customHeight="1">
      <c r="A11" s="3" t="s">
        <v>3475</v>
      </c>
      <c r="B11" s="3" t="s">
        <v>3476</v>
      </c>
    </row>
    <row r="12" spans="1:2" ht="11.25" customHeight="1">
      <c r="A12" s="3" t="s">
        <v>3477</v>
      </c>
      <c r="B12" s="3" t="s">
        <v>3478</v>
      </c>
    </row>
    <row r="13" spans="1:2" ht="11.25" customHeight="1">
      <c r="A13" s="3" t="s">
        <v>3479</v>
      </c>
      <c r="B13" s="3" t="s">
        <v>3480</v>
      </c>
    </row>
    <row r="14" spans="1:2" ht="11.25" customHeight="1">
      <c r="A14" s="3" t="s">
        <v>3481</v>
      </c>
      <c r="B14" s="3" t="s">
        <v>3482</v>
      </c>
    </row>
    <row r="15" spans="1:2" ht="11.25" customHeight="1">
      <c r="A15" s="3" t="s">
        <v>3483</v>
      </c>
      <c r="B15" s="3" t="s">
        <v>3484</v>
      </c>
    </row>
    <row r="16" spans="1:2" ht="11.25" customHeight="1">
      <c r="A16" s="3" t="s">
        <v>3485</v>
      </c>
      <c r="B16" s="3" t="s">
        <v>3486</v>
      </c>
    </row>
    <row r="17" spans="1:2" ht="11.25" customHeight="1">
      <c r="A17" s="3" t="s">
        <v>3487</v>
      </c>
      <c r="B17" s="3" t="s">
        <v>3488</v>
      </c>
    </row>
    <row r="18" spans="1:2" ht="11.25" customHeight="1">
      <c r="A18" s="3" t="s">
        <v>3489</v>
      </c>
      <c r="B18" s="3" t="s">
        <v>3490</v>
      </c>
    </row>
    <row r="19" spans="1:2" ht="11.25" customHeight="1">
      <c r="A19" s="3" t="s">
        <v>3491</v>
      </c>
      <c r="B19" s="3" t="s">
        <v>3492</v>
      </c>
    </row>
    <row r="20" spans="1:2" ht="11.25" customHeight="1">
      <c r="A20" s="3" t="s">
        <v>3493</v>
      </c>
      <c r="B20" s="3" t="s">
        <v>3494</v>
      </c>
    </row>
    <row r="21" spans="1:2" ht="11.25" customHeight="1">
      <c r="A21" s="3" t="s">
        <v>3495</v>
      </c>
      <c r="B21" s="3" t="s">
        <v>3496</v>
      </c>
    </row>
    <row r="22" spans="1:2" ht="11.25" customHeight="1">
      <c r="A22" s="3" t="s">
        <v>3497</v>
      </c>
      <c r="B22" s="3" t="s">
        <v>3498</v>
      </c>
    </row>
    <row r="23" spans="1:2" ht="11.25" customHeight="1">
      <c r="A23" s="3" t="s">
        <v>3499</v>
      </c>
      <c r="B23" s="3" t="s">
        <v>3500</v>
      </c>
    </row>
    <row r="24" spans="1:2" ht="11.25" customHeight="1">
      <c r="A24" s="3" t="s">
        <v>3501</v>
      </c>
      <c r="B24" s="3" t="s">
        <v>3502</v>
      </c>
    </row>
    <row r="25" spans="1:2" ht="11.25" customHeight="1">
      <c r="A25" s="3" t="s">
        <v>3503</v>
      </c>
      <c r="B25" s="3" t="s">
        <v>3504</v>
      </c>
    </row>
    <row r="26" spans="1:2" ht="11.25" customHeight="1">
      <c r="A26" s="3" t="s">
        <v>3505</v>
      </c>
      <c r="B26" s="3" t="s">
        <v>3506</v>
      </c>
    </row>
    <row r="27" spans="1:2" ht="11.25" customHeight="1">
      <c r="A27" s="3" t="s">
        <v>3507</v>
      </c>
      <c r="B27" s="3" t="s">
        <v>3508</v>
      </c>
    </row>
    <row r="28" spans="1:2" ht="11.25" customHeight="1">
      <c r="A28" s="3" t="s">
        <v>3509</v>
      </c>
      <c r="B28" s="3" t="s">
        <v>3510</v>
      </c>
    </row>
    <row r="29" spans="1:2" ht="11.25" customHeight="1">
      <c r="A29" s="3" t="s">
        <v>3511</v>
      </c>
      <c r="B29" s="3" t="s">
        <v>3512</v>
      </c>
    </row>
    <row r="30" spans="1:2" ht="11.25" customHeight="1">
      <c r="A30" s="3" t="s">
        <v>3513</v>
      </c>
      <c r="B30" s="3" t="s">
        <v>3514</v>
      </c>
    </row>
    <row r="31" spans="1:2" ht="11.25" customHeight="1">
      <c r="A31" s="3" t="s">
        <v>3515</v>
      </c>
      <c r="B31" s="3" t="s">
        <v>3516</v>
      </c>
    </row>
    <row r="32" spans="1:2" ht="11.25" customHeight="1">
      <c r="A32" s="3" t="s">
        <v>3517</v>
      </c>
      <c r="B32" s="3" t="s">
        <v>3518</v>
      </c>
    </row>
    <row r="33" spans="1:2" ht="11.25" customHeight="1">
      <c r="A33" s="3" t="s">
        <v>3519</v>
      </c>
      <c r="B33" s="3" t="s">
        <v>3520</v>
      </c>
    </row>
    <row r="34" spans="1:2" ht="11.25" customHeight="1">
      <c r="A34" s="3" t="s">
        <v>3521</v>
      </c>
      <c r="B34" s="3" t="s">
        <v>3522</v>
      </c>
    </row>
    <row r="35" spans="1:2" ht="11.25" customHeight="1">
      <c r="A35" s="3" t="s">
        <v>3523</v>
      </c>
      <c r="B35" s="3" t="s">
        <v>3524</v>
      </c>
    </row>
    <row r="36" spans="1:2" ht="11.25" customHeight="1">
      <c r="A36" s="3" t="s">
        <v>3525</v>
      </c>
      <c r="B36" s="3" t="s">
        <v>3526</v>
      </c>
    </row>
    <row r="37" spans="1:2" ht="11.25" customHeight="1">
      <c r="A37" s="3" t="s">
        <v>3527</v>
      </c>
      <c r="B37" s="3" t="s">
        <v>3528</v>
      </c>
    </row>
    <row r="38" spans="1:2" ht="11.25" customHeight="1">
      <c r="A38" s="3" t="s">
        <v>3529</v>
      </c>
      <c r="B38" s="3" t="s">
        <v>3530</v>
      </c>
    </row>
    <row r="39" spans="1:2" ht="11.25" customHeight="1">
      <c r="A39" s="3" t="s">
        <v>3531</v>
      </c>
      <c r="B39" s="3" t="s">
        <v>3532</v>
      </c>
    </row>
    <row r="40" spans="1:2" ht="11.25" customHeight="1">
      <c r="A40" s="3" t="s">
        <v>3533</v>
      </c>
      <c r="B40" s="3" t="s">
        <v>3534</v>
      </c>
    </row>
    <row r="41" spans="1:2" ht="11.25" customHeight="1">
      <c r="A41" s="3" t="s">
        <v>3535</v>
      </c>
      <c r="B41" s="3" t="s">
        <v>3536</v>
      </c>
    </row>
    <row r="42" spans="1:2" ht="11.25" customHeight="1">
      <c r="A42" s="3" t="s">
        <v>3537</v>
      </c>
      <c r="B42" s="3" t="s">
        <v>3538</v>
      </c>
    </row>
    <row r="43" spans="1:2" ht="11.25" customHeight="1">
      <c r="A43" s="3" t="s">
        <v>3539</v>
      </c>
      <c r="B43" s="3" t="s">
        <v>3540</v>
      </c>
    </row>
    <row r="44" spans="1:2" ht="11.25" customHeight="1">
      <c r="A44" s="3" t="s">
        <v>3541</v>
      </c>
      <c r="B44" s="3" t="s">
        <v>3542</v>
      </c>
    </row>
    <row r="45" spans="1:2" ht="11.25" customHeight="1">
      <c r="A45" s="3" t="s">
        <v>3543</v>
      </c>
      <c r="B45" s="3" t="s">
        <v>3544</v>
      </c>
    </row>
    <row r="46" spans="1:2" ht="11.25" customHeight="1">
      <c r="A46" s="3" t="s">
        <v>3545</v>
      </c>
      <c r="B46" s="3" t="s">
        <v>3546</v>
      </c>
    </row>
    <row r="47" spans="1:2" ht="11.25" customHeight="1">
      <c r="A47" s="3" t="s">
        <v>3547</v>
      </c>
      <c r="B47" s="3" t="s">
        <v>3548</v>
      </c>
    </row>
    <row r="48" spans="1:2" ht="11.25" customHeight="1">
      <c r="A48" s="3" t="s">
        <v>3549</v>
      </c>
      <c r="B48" s="3" t="s">
        <v>3550</v>
      </c>
    </row>
    <row r="49" spans="1:2" ht="11.25" customHeight="1">
      <c r="A49" s="3" t="s">
        <v>3551</v>
      </c>
      <c r="B49" s="3" t="s">
        <v>3552</v>
      </c>
    </row>
    <row r="50" spans="1:2" ht="11.25" customHeight="1">
      <c r="A50" s="3" t="s">
        <v>3553</v>
      </c>
      <c r="B50" s="3" t="s">
        <v>3554</v>
      </c>
    </row>
    <row r="51" spans="1:2" ht="11.25" customHeight="1">
      <c r="A51" s="3" t="s">
        <v>3555</v>
      </c>
      <c r="B51" s="3" t="s">
        <v>3556</v>
      </c>
    </row>
    <row r="52" spans="1:2" ht="11.25" customHeight="1">
      <c r="A52" s="3" t="s">
        <v>3557</v>
      </c>
      <c r="B52" s="3" t="s">
        <v>3558</v>
      </c>
    </row>
    <row r="53" spans="1:2" ht="11.25" customHeight="1">
      <c r="A53" s="3" t="s">
        <v>3559</v>
      </c>
      <c r="B53" s="3" t="s">
        <v>3560</v>
      </c>
    </row>
    <row r="54" spans="1:2" ht="11.25" customHeight="1">
      <c r="A54" s="3" t="s">
        <v>3561</v>
      </c>
      <c r="B54" s="3" t="s">
        <v>3562</v>
      </c>
    </row>
    <row r="55" spans="1:2" ht="11.25" customHeight="1">
      <c r="A55" s="3" t="s">
        <v>3563</v>
      </c>
      <c r="B55" s="3" t="s">
        <v>3564</v>
      </c>
    </row>
    <row r="56" spans="1:2" ht="11.25" customHeight="1">
      <c r="A56" s="3" t="s">
        <v>3565</v>
      </c>
      <c r="B56" s="3" t="s">
        <v>3566</v>
      </c>
    </row>
    <row r="57" spans="1:2" ht="11.25" customHeight="1">
      <c r="A57" s="3" t="s">
        <v>3567</v>
      </c>
      <c r="B57" s="3" t="s">
        <v>3568</v>
      </c>
    </row>
    <row r="58" spans="1:2" ht="11.25" customHeight="1">
      <c r="A58" s="3" t="s">
        <v>3569</v>
      </c>
      <c r="B58" s="3" t="s">
        <v>3570</v>
      </c>
    </row>
    <row r="59" spans="1:2" ht="11.25" customHeight="1">
      <c r="A59" s="3" t="s">
        <v>3571</v>
      </c>
      <c r="B59" s="3" t="s">
        <v>3572</v>
      </c>
    </row>
    <row r="60" spans="1:2" ht="11.25" customHeight="1">
      <c r="A60" s="3" t="s">
        <v>3573</v>
      </c>
      <c r="B60" s="3" t="s">
        <v>3574</v>
      </c>
    </row>
    <row r="61" spans="1:2" ht="11.25" customHeight="1">
      <c r="A61" s="3"/>
      <c r="B61" s="3" t="s">
        <v>3575</v>
      </c>
    </row>
    <row r="62" spans="1:2" ht="11.25" customHeight="1">
      <c r="A62" s="3"/>
      <c r="B62" s="3" t="s">
        <v>3576</v>
      </c>
    </row>
    <row r="63" spans="1:2" ht="11.25" customHeight="1">
      <c r="A63" s="3"/>
      <c r="B63" s="3" t="s">
        <v>3577</v>
      </c>
    </row>
    <row r="64" spans="1:2" ht="11.25" customHeight="1">
      <c r="A64" s="3"/>
      <c r="B64" s="3" t="s">
        <v>3578</v>
      </c>
    </row>
    <row r="65" spans="1:2" ht="11.25" customHeight="1">
      <c r="A65" s="3"/>
      <c r="B65" s="3" t="s">
        <v>3579</v>
      </c>
    </row>
    <row r="66" spans="1:2" ht="11.25" customHeight="1">
      <c r="A66" s="3"/>
      <c r="B66" s="3" t="s">
        <v>3580</v>
      </c>
    </row>
    <row r="67" spans="1:2" ht="11.25" customHeight="1">
      <c r="A67" s="3"/>
      <c r="B67" s="3" t="s">
        <v>3581</v>
      </c>
    </row>
    <row r="68" spans="1:2" ht="11.25" customHeight="1">
      <c r="A68" s="3"/>
      <c r="B68" s="3" t="s">
        <v>3582</v>
      </c>
    </row>
    <row r="69" spans="1:2" ht="11.25" customHeight="1">
      <c r="A69" s="3"/>
      <c r="B69" s="3" t="s">
        <v>3583</v>
      </c>
    </row>
    <row r="70" spans="1:2" ht="11.25" customHeight="1">
      <c r="A70" s="3"/>
      <c r="B70" s="3" t="s">
        <v>3584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6" customWidth="1"/>
    <col min="2" max="2" width="90.69921875" style="1776" customWidth="1"/>
    <col min="3" max="4" width="9.09765625" style="1776"/>
  </cols>
  <sheetData>
    <row r="1" spans="2:4" ht="11.25" customHeight="1">
      <c r="B1" s="32" t="s">
        <v>3585</v>
      </c>
    </row>
    <row r="2" spans="2:4" ht="90" customHeight="1">
      <c r="B2" s="33" t="s">
        <v>3586</v>
      </c>
    </row>
    <row r="3" spans="2:4" ht="67.5" customHeight="1">
      <c r="B3" s="33" t="s">
        <v>3587</v>
      </c>
    </row>
    <row r="4" spans="2:4" ht="33.75" customHeight="1">
      <c r="B4" s="33" t="s">
        <v>3588</v>
      </c>
    </row>
    <row r="5" spans="2:4" ht="11.25" customHeight="1">
      <c r="B5" s="33" t="s">
        <v>3589</v>
      </c>
    </row>
    <row r="6" spans="2:4" ht="22.5" customHeight="1">
      <c r="B6" s="33" t="s">
        <v>3590</v>
      </c>
    </row>
    <row r="7" spans="2:4" ht="22.5" customHeight="1">
      <c r="B7" s="33" t="s">
        <v>3591</v>
      </c>
    </row>
    <row r="8" spans="2:4" ht="22.5" customHeight="1">
      <c r="B8" s="33" t="s">
        <v>3592</v>
      </c>
    </row>
    <row r="9" spans="2:4" ht="22.5" customHeight="1">
      <c r="B9" s="33" t="s">
        <v>3593</v>
      </c>
    </row>
    <row r="10" spans="2:4" ht="56.25" customHeight="1">
      <c r="B10" s="33" t="s">
        <v>3594</v>
      </c>
    </row>
    <row r="11" spans="2:4" ht="12.75" customHeight="1">
      <c r="B11" s="96" t="s">
        <v>3595</v>
      </c>
    </row>
    <row r="12" spans="2:4" ht="11.25" customHeight="1">
      <c r="B12" s="32" t="s">
        <v>3596</v>
      </c>
    </row>
    <row r="13" spans="2:4" ht="22.5" customHeight="1">
      <c r="B13" s="33" t="s">
        <v>3597</v>
      </c>
    </row>
    <row r="14" spans="2:4" ht="67.5" customHeight="1">
      <c r="B14" s="33" t="s">
        <v>3598</v>
      </c>
    </row>
    <row r="15" spans="2:4" ht="22.5" customHeight="1">
      <c r="B15" s="33" t="s">
        <v>3599</v>
      </c>
    </row>
    <row r="16" spans="2:4" ht="11.25" customHeight="1">
      <c r="B16" s="32" t="s">
        <v>3600</v>
      </c>
      <c r="D16" s="39"/>
    </row>
    <row r="17" spans="1:2" ht="33.75" customHeight="1">
      <c r="B17" s="33" t="s">
        <v>3601</v>
      </c>
    </row>
    <row r="18" spans="1:2" ht="33.75" customHeight="1">
      <c r="B18" s="33" t="s">
        <v>3602</v>
      </c>
    </row>
    <row r="19" spans="1:2" ht="11.25" customHeight="1">
      <c r="B19" s="33" t="s">
        <v>3603</v>
      </c>
    </row>
    <row r="20" spans="1:2" ht="33.75" customHeight="1">
      <c r="B20" s="33" t="s">
        <v>3604</v>
      </c>
    </row>
    <row r="21" spans="1:2" ht="11.25" customHeight="1">
      <c r="B21" s="32" t="s">
        <v>3605</v>
      </c>
    </row>
    <row r="22" spans="1:2" ht="11.25" customHeight="1">
      <c r="B22" s="33" t="s">
        <v>3606</v>
      </c>
    </row>
    <row r="24" spans="1:2" ht="22.5" customHeight="1">
      <c r="B24" s="98" t="s">
        <v>3607</v>
      </c>
    </row>
    <row r="26" spans="1:2" ht="11.25" customHeight="1">
      <c r="B26" s="32" t="s">
        <v>3608</v>
      </c>
    </row>
    <row r="27" spans="1:2" ht="22.5" customHeight="1">
      <c r="B27" s="97" t="s">
        <v>394</v>
      </c>
    </row>
    <row r="28" spans="1:2" ht="56.25" customHeight="1">
      <c r="B28" s="97" t="s">
        <v>3609</v>
      </c>
    </row>
    <row r="29" spans="1:2" ht="11.25" customHeight="1">
      <c r="B29" s="147" t="s">
        <v>3610</v>
      </c>
    </row>
    <row r="30" spans="1:2" ht="22.5" customHeight="1">
      <c r="B30" s="97" t="s">
        <v>3611</v>
      </c>
    </row>
    <row r="32" spans="1:2" ht="11.25" customHeight="1">
      <c r="A32" s="125"/>
      <c r="B32" s="126" t="s">
        <v>3612</v>
      </c>
    </row>
    <row r="33" spans="1:2" ht="14.25" customHeight="1">
      <c r="A33" s="127">
        <v>1</v>
      </c>
      <c r="B33" s="128" t="s">
        <v>3613</v>
      </c>
    </row>
    <row r="34" spans="1:2" ht="14.25" customHeight="1">
      <c r="A34" s="127">
        <v>2</v>
      </c>
      <c r="B34" s="128" t="s">
        <v>3614</v>
      </c>
    </row>
    <row r="35" spans="1:2" ht="11.25" customHeight="1">
      <c r="B35" s="126" t="s">
        <v>3615</v>
      </c>
    </row>
    <row r="36" spans="1:2" ht="11.25" customHeight="1">
      <c r="B36" s="128" t="s">
        <v>3616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9" hidden="1" customWidth="1"/>
    <col min="2" max="2" width="9.09765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9765625" style="1562" hidden="1"/>
  </cols>
  <sheetData>
    <row r="1" spans="1:22" ht="22.5" hidden="1" customHeight="1">
      <c r="E1" s="349"/>
      <c r="F1" s="349"/>
      <c r="G1" s="349"/>
      <c r="H1" s="2161" t="s">
        <v>350</v>
      </c>
      <c r="I1" s="2161"/>
      <c r="V1" s="1534" t="s">
        <v>14</v>
      </c>
    </row>
    <row r="2" spans="1:22" s="1562" customFormat="1" ht="14.25" hidden="1" customHeight="1">
      <c r="C2" s="1546"/>
      <c r="D2" s="2165" t="s">
        <v>107</v>
      </c>
      <c r="E2" s="2167"/>
      <c r="F2" s="1552"/>
      <c r="G2" s="1547" t="s">
        <v>107</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6"/>
      <c r="E3" s="2168"/>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4" t="s">
        <v>382</v>
      </c>
      <c r="E6" s="2164"/>
      <c r="F6" s="2164"/>
      <c r="G6" s="2164"/>
      <c r="H6" s="2164"/>
      <c r="I6" s="2164"/>
      <c r="J6" s="428"/>
      <c r="K6" s="1542"/>
      <c r="V6" s="1534">
        <v>28</v>
      </c>
    </row>
    <row r="7" spans="1:22" ht="18" customHeight="1">
      <c r="C7" s="1443"/>
      <c r="D7" s="2136" t="str">
        <f>IF(org=0,"Не определено",org)</f>
        <v>НАО "СВЕЗА Мантурово"</v>
      </c>
      <c r="E7" s="2136"/>
      <c r="F7" s="2136"/>
      <c r="G7" s="2136"/>
      <c r="H7" s="2136"/>
      <c r="I7" s="213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9" t="s">
        <v>298</v>
      </c>
      <c r="E10" s="2162"/>
      <c r="F10" s="2162"/>
      <c r="G10" s="2162"/>
      <c r="H10" s="2162"/>
      <c r="I10" s="2162"/>
      <c r="J10" s="2112" t="s">
        <v>299</v>
      </c>
      <c r="V10" s="1534">
        <v>14</v>
      </c>
    </row>
    <row r="11" spans="1:22" ht="27.25" customHeight="1">
      <c r="C11" s="1443"/>
      <c r="D11" s="2055" t="s">
        <v>86</v>
      </c>
      <c r="E11" s="2112" t="s">
        <v>103</v>
      </c>
      <c r="F11" s="2115" t="s">
        <v>86</v>
      </c>
      <c r="G11" s="2116"/>
      <c r="H11" s="2114" t="s">
        <v>383</v>
      </c>
      <c r="I11" s="2114" t="s">
        <v>384</v>
      </c>
      <c r="J11" s="2112"/>
      <c r="V11" s="1534">
        <v>26</v>
      </c>
    </row>
    <row r="12" spans="1:22" ht="14.65" customHeight="1">
      <c r="C12" s="1443"/>
      <c r="D12" s="2055"/>
      <c r="E12" s="2112"/>
      <c r="F12" s="2120"/>
      <c r="G12" s="2121"/>
      <c r="H12" s="2169"/>
      <c r="I12" s="2169"/>
      <c r="J12" s="2112"/>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5" t="s">
        <v>107</v>
      </c>
      <c r="E14" s="2167"/>
      <c r="F14" s="1544"/>
      <c r="G14" s="1543" t="s">
        <v>107</v>
      </c>
      <c r="H14" s="1550"/>
      <c r="I14" s="1548"/>
      <c r="J14" s="2099" t="s">
        <v>385</v>
      </c>
      <c r="K14" s="1534"/>
      <c r="R14" s="437" t="s">
        <v>379</v>
      </c>
      <c r="S14" s="437" t="s">
        <v>379</v>
      </c>
      <c r="V14" s="1534">
        <v>14</v>
      </c>
    </row>
    <row r="15" spans="1:22" ht="14.65" customHeight="1">
      <c r="A15" s="1534"/>
      <c r="C15" s="1443"/>
      <c r="D15" s="2166"/>
      <c r="E15" s="2168"/>
      <c r="F15" s="342"/>
      <c r="G15" s="800"/>
      <c r="H15" s="800" t="s">
        <v>381</v>
      </c>
      <c r="I15" s="250"/>
      <c r="J15" s="2100"/>
      <c r="K15" s="1534"/>
      <c r="R15" s="437"/>
      <c r="S15" s="437"/>
      <c r="V15" s="1534">
        <v>14</v>
      </c>
    </row>
    <row r="16" spans="1:22" ht="14.65" customHeight="1">
      <c r="A16" s="1534"/>
      <c r="C16" s="1443"/>
      <c r="D16" s="342"/>
      <c r="E16" s="800" t="s">
        <v>121</v>
      </c>
      <c r="F16" s="250"/>
      <c r="G16" s="250"/>
      <c r="H16" s="343"/>
      <c r="I16" s="343"/>
      <c r="J16" s="2101"/>
      <c r="K16" s="1534"/>
      <c r="V16" s="1534">
        <v>14</v>
      </c>
    </row>
    <row r="17" spans="1:22" ht="14.65" customHeight="1">
      <c r="K17" s="1534"/>
      <c r="V17" s="1534">
        <v>14</v>
      </c>
    </row>
    <row r="18" spans="1:22" ht="22.5" hidden="1" customHeight="1">
      <c r="A18" s="1535" t="s">
        <v>80</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2025-02-12T05:35:13Z</dcterms:modified>
</cp:coreProperties>
</file>